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peike\OneDrive\Plocha\"/>
    </mc:Choice>
  </mc:AlternateContent>
  <xr:revisionPtr revIDLastSave="0" documentId="13_ncr:1_{542DB5C3-76FE-4F0C-BDC5-DFF2AB02F2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ložky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9" i="2" l="1"/>
  <c r="J200" i="2"/>
  <c r="J179" i="2" l="1"/>
  <c r="J178" i="2"/>
  <c r="J177" i="2"/>
  <c r="J198" i="2"/>
  <c r="J197" i="2"/>
  <c r="J176" i="2"/>
  <c r="J175" i="2"/>
  <c r="J170" i="2"/>
  <c r="J211" i="2"/>
  <c r="J206" i="2" l="1"/>
  <c r="J205" i="2"/>
  <c r="J204" i="2"/>
  <c r="J202" i="2"/>
  <c r="BK214" i="2" l="1"/>
  <c r="BI214" i="2"/>
  <c r="BH214" i="2"/>
  <c r="BG214" i="2"/>
  <c r="BF214" i="2"/>
  <c r="T214" i="2"/>
  <c r="R214" i="2"/>
  <c r="P214" i="2"/>
  <c r="J214" i="2"/>
  <c r="BE214" i="2" s="1"/>
  <c r="BK213" i="2"/>
  <c r="BI213" i="2"/>
  <c r="BH213" i="2"/>
  <c r="BG213" i="2"/>
  <c r="BF213" i="2"/>
  <c r="T213" i="2"/>
  <c r="R213" i="2"/>
  <c r="P213" i="2"/>
  <c r="J213" i="2"/>
  <c r="BK212" i="2"/>
  <c r="BI212" i="2"/>
  <c r="BH212" i="2"/>
  <c r="BG212" i="2"/>
  <c r="BF212" i="2"/>
  <c r="T212" i="2"/>
  <c r="R212" i="2"/>
  <c r="P212" i="2"/>
  <c r="J212" i="2"/>
  <c r="BE212" i="2" s="1"/>
  <c r="BK211" i="2"/>
  <c r="BI211" i="2"/>
  <c r="BH211" i="2"/>
  <c r="BG211" i="2"/>
  <c r="BF211" i="2"/>
  <c r="T211" i="2"/>
  <c r="R211" i="2"/>
  <c r="P211" i="2"/>
  <c r="BE211" i="2"/>
  <c r="BK210" i="2"/>
  <c r="BI210" i="2"/>
  <c r="BH210" i="2"/>
  <c r="BG210" i="2"/>
  <c r="BF210" i="2"/>
  <c r="T210" i="2"/>
  <c r="R210" i="2"/>
  <c r="P210" i="2"/>
  <c r="J210" i="2"/>
  <c r="BK207" i="2"/>
  <c r="BI207" i="2"/>
  <c r="BH207" i="2"/>
  <c r="BG207" i="2"/>
  <c r="BF207" i="2"/>
  <c r="T207" i="2"/>
  <c r="R207" i="2"/>
  <c r="P207" i="2"/>
  <c r="J207" i="2"/>
  <c r="BE207" i="2" s="1"/>
  <c r="BK203" i="2"/>
  <c r="BI203" i="2"/>
  <c r="BH203" i="2"/>
  <c r="BG203" i="2"/>
  <c r="BF203" i="2"/>
  <c r="T203" i="2"/>
  <c r="R203" i="2"/>
  <c r="P203" i="2"/>
  <c r="J203" i="2"/>
  <c r="BE203" i="2" s="1"/>
  <c r="BK201" i="2"/>
  <c r="BI201" i="2"/>
  <c r="BH201" i="2"/>
  <c r="BG201" i="2"/>
  <c r="BF201" i="2"/>
  <c r="T201" i="2"/>
  <c r="R201" i="2"/>
  <c r="P201" i="2"/>
  <c r="J201" i="2"/>
  <c r="BK200" i="2"/>
  <c r="BI200" i="2"/>
  <c r="BH200" i="2"/>
  <c r="BG200" i="2"/>
  <c r="BF200" i="2"/>
  <c r="T200" i="2"/>
  <c r="R200" i="2"/>
  <c r="P200" i="2"/>
  <c r="BE200" i="2"/>
  <c r="BK194" i="2"/>
  <c r="BI194" i="2"/>
  <c r="BH194" i="2"/>
  <c r="BG194" i="2"/>
  <c r="BF194" i="2"/>
  <c r="T194" i="2"/>
  <c r="R194" i="2"/>
  <c r="P194" i="2"/>
  <c r="J194" i="2"/>
  <c r="BE194" i="2" s="1"/>
  <c r="BK193" i="2"/>
  <c r="BI193" i="2"/>
  <c r="BH193" i="2"/>
  <c r="BG193" i="2"/>
  <c r="BF193" i="2"/>
  <c r="T193" i="2"/>
  <c r="R193" i="2"/>
  <c r="P193" i="2"/>
  <c r="J193" i="2"/>
  <c r="BE193" i="2" s="1"/>
  <c r="BK192" i="2"/>
  <c r="BI192" i="2"/>
  <c r="BH192" i="2"/>
  <c r="BG192" i="2"/>
  <c r="BF192" i="2"/>
  <c r="T192" i="2"/>
  <c r="R192" i="2"/>
  <c r="P192" i="2"/>
  <c r="J192" i="2"/>
  <c r="BE192" i="2" s="1"/>
  <c r="BK191" i="2"/>
  <c r="BI191" i="2"/>
  <c r="BH191" i="2"/>
  <c r="BG191" i="2"/>
  <c r="BF191" i="2"/>
  <c r="T191" i="2"/>
  <c r="R191" i="2"/>
  <c r="P191" i="2"/>
  <c r="J191" i="2"/>
  <c r="BK189" i="2"/>
  <c r="BI189" i="2"/>
  <c r="BH189" i="2"/>
  <c r="BG189" i="2"/>
  <c r="BF189" i="2"/>
  <c r="T189" i="2"/>
  <c r="R189" i="2"/>
  <c r="P189" i="2"/>
  <c r="J189" i="2"/>
  <c r="BE189" i="2" s="1"/>
  <c r="BK188" i="2"/>
  <c r="BI188" i="2"/>
  <c r="BH188" i="2"/>
  <c r="BG188" i="2"/>
  <c r="BF188" i="2"/>
  <c r="T188" i="2"/>
  <c r="R188" i="2"/>
  <c r="P188" i="2"/>
  <c r="J188" i="2"/>
  <c r="BE188" i="2" s="1"/>
  <c r="BK187" i="2"/>
  <c r="BI187" i="2"/>
  <c r="BH187" i="2"/>
  <c r="BG187" i="2"/>
  <c r="BF187" i="2"/>
  <c r="T187" i="2"/>
  <c r="R187" i="2"/>
  <c r="P187" i="2"/>
  <c r="J187" i="2"/>
  <c r="BE187" i="2" s="1"/>
  <c r="BK186" i="2"/>
  <c r="BI186" i="2"/>
  <c r="BH186" i="2"/>
  <c r="BG186" i="2"/>
  <c r="BF186" i="2"/>
  <c r="T186" i="2"/>
  <c r="R186" i="2"/>
  <c r="P186" i="2"/>
  <c r="J186" i="2"/>
  <c r="BE186" i="2" s="1"/>
  <c r="BK185" i="2"/>
  <c r="BI185" i="2"/>
  <c r="BH185" i="2"/>
  <c r="BG185" i="2"/>
  <c r="BF185" i="2"/>
  <c r="T185" i="2"/>
  <c r="R185" i="2"/>
  <c r="P185" i="2"/>
  <c r="J185" i="2"/>
  <c r="BE185" i="2" s="1"/>
  <c r="BK184" i="2"/>
  <c r="BI184" i="2"/>
  <c r="BH184" i="2"/>
  <c r="BG184" i="2"/>
  <c r="BF184" i="2"/>
  <c r="T184" i="2"/>
  <c r="R184" i="2"/>
  <c r="P184" i="2"/>
  <c r="J184" i="2"/>
  <c r="BE184" i="2" s="1"/>
  <c r="BK183" i="2"/>
  <c r="BI183" i="2"/>
  <c r="BH183" i="2"/>
  <c r="BG183" i="2"/>
  <c r="BF183" i="2"/>
  <c r="T183" i="2"/>
  <c r="R183" i="2"/>
  <c r="P183" i="2"/>
  <c r="J183" i="2"/>
  <c r="BE183" i="2" s="1"/>
  <c r="BK182" i="2"/>
  <c r="BI182" i="2"/>
  <c r="BH182" i="2"/>
  <c r="BG182" i="2"/>
  <c r="BF182" i="2"/>
  <c r="T182" i="2"/>
  <c r="R182" i="2"/>
  <c r="P182" i="2"/>
  <c r="J182" i="2"/>
  <c r="BE182" i="2" s="1"/>
  <c r="BK181" i="2"/>
  <c r="BI181" i="2"/>
  <c r="BH181" i="2"/>
  <c r="BG181" i="2"/>
  <c r="BF181" i="2"/>
  <c r="T181" i="2"/>
  <c r="R181" i="2"/>
  <c r="P181" i="2"/>
  <c r="J181" i="2"/>
  <c r="BE181" i="2" s="1"/>
  <c r="BK180" i="2"/>
  <c r="BI180" i="2"/>
  <c r="BH180" i="2"/>
  <c r="BG180" i="2"/>
  <c r="BF180" i="2"/>
  <c r="T180" i="2"/>
  <c r="R180" i="2"/>
  <c r="P180" i="2"/>
  <c r="J180" i="2"/>
  <c r="BE180" i="2" s="1"/>
  <c r="BK174" i="2"/>
  <c r="BI174" i="2"/>
  <c r="BH174" i="2"/>
  <c r="BG174" i="2"/>
  <c r="BF174" i="2"/>
  <c r="T174" i="2"/>
  <c r="R174" i="2"/>
  <c r="P174" i="2"/>
  <c r="J174" i="2"/>
  <c r="BE174" i="2" s="1"/>
  <c r="BK173" i="2"/>
  <c r="BI173" i="2"/>
  <c r="BH173" i="2"/>
  <c r="BG173" i="2"/>
  <c r="BF173" i="2"/>
  <c r="T173" i="2"/>
  <c r="R173" i="2"/>
  <c r="P173" i="2"/>
  <c r="J173" i="2"/>
  <c r="BK168" i="2"/>
  <c r="BK167" i="2" s="1"/>
  <c r="BI168" i="2"/>
  <c r="BH168" i="2"/>
  <c r="BG168" i="2"/>
  <c r="BF168" i="2"/>
  <c r="T168" i="2"/>
  <c r="T167" i="2" s="1"/>
  <c r="R168" i="2"/>
  <c r="R167" i="2" s="1"/>
  <c r="P168" i="2"/>
  <c r="P167" i="2" s="1"/>
  <c r="J168" i="2"/>
  <c r="BK166" i="2"/>
  <c r="BI166" i="2"/>
  <c r="BH166" i="2"/>
  <c r="BG166" i="2"/>
  <c r="BF166" i="2"/>
  <c r="T166" i="2"/>
  <c r="R166" i="2"/>
  <c r="P166" i="2"/>
  <c r="J166" i="2"/>
  <c r="BE166" i="2" s="1"/>
  <c r="BK165" i="2"/>
  <c r="BI165" i="2"/>
  <c r="BH165" i="2"/>
  <c r="BG165" i="2"/>
  <c r="BF165" i="2"/>
  <c r="T165" i="2"/>
  <c r="R165" i="2"/>
  <c r="P165" i="2"/>
  <c r="J165" i="2"/>
  <c r="BE165" i="2" s="1"/>
  <c r="BK163" i="2"/>
  <c r="BI163" i="2"/>
  <c r="BH163" i="2"/>
  <c r="BG163" i="2"/>
  <c r="BF163" i="2"/>
  <c r="T163" i="2"/>
  <c r="R163" i="2"/>
  <c r="P163" i="2"/>
  <c r="J163" i="2"/>
  <c r="BE163" i="2" s="1"/>
  <c r="BK161" i="2"/>
  <c r="BI161" i="2"/>
  <c r="BH161" i="2"/>
  <c r="BG161" i="2"/>
  <c r="BF161" i="2"/>
  <c r="T161" i="2"/>
  <c r="R161" i="2"/>
  <c r="P161" i="2"/>
  <c r="J161" i="2"/>
  <c r="BK159" i="2"/>
  <c r="BI159" i="2"/>
  <c r="BH159" i="2"/>
  <c r="BG159" i="2"/>
  <c r="BF159" i="2"/>
  <c r="T159" i="2"/>
  <c r="R159" i="2"/>
  <c r="P159" i="2"/>
  <c r="J159" i="2"/>
  <c r="BE159" i="2" s="1"/>
  <c r="BK157" i="2"/>
  <c r="BI157" i="2"/>
  <c r="BH157" i="2"/>
  <c r="BG157" i="2"/>
  <c r="BF157" i="2"/>
  <c r="T157" i="2"/>
  <c r="R157" i="2"/>
  <c r="P157" i="2"/>
  <c r="J157" i="2"/>
  <c r="BE157" i="2" s="1"/>
  <c r="BK155" i="2"/>
  <c r="BI155" i="2"/>
  <c r="BH155" i="2"/>
  <c r="BG155" i="2"/>
  <c r="BF155" i="2"/>
  <c r="T155" i="2"/>
  <c r="R155" i="2"/>
  <c r="P155" i="2"/>
  <c r="J155" i="2"/>
  <c r="BE155" i="2" s="1"/>
  <c r="BK153" i="2"/>
  <c r="BI153" i="2"/>
  <c r="BH153" i="2"/>
  <c r="BG153" i="2"/>
  <c r="BF153" i="2"/>
  <c r="T153" i="2"/>
  <c r="R153" i="2"/>
  <c r="P153" i="2"/>
  <c r="J153" i="2"/>
  <c r="BE153" i="2" s="1"/>
  <c r="BK151" i="2"/>
  <c r="BI151" i="2"/>
  <c r="BH151" i="2"/>
  <c r="BG151" i="2"/>
  <c r="BF151" i="2"/>
  <c r="T151" i="2"/>
  <c r="R151" i="2"/>
  <c r="P151" i="2"/>
  <c r="J151" i="2"/>
  <c r="BE151" i="2" s="1"/>
  <c r="BK150" i="2"/>
  <c r="BI150" i="2"/>
  <c r="BH150" i="2"/>
  <c r="BG150" i="2"/>
  <c r="BF150" i="2"/>
  <c r="T150" i="2"/>
  <c r="R150" i="2"/>
  <c r="P150" i="2"/>
  <c r="J150" i="2"/>
  <c r="BE150" i="2" s="1"/>
  <c r="BK149" i="2"/>
  <c r="BI149" i="2"/>
  <c r="BH149" i="2"/>
  <c r="BG149" i="2"/>
  <c r="BF149" i="2"/>
  <c r="T149" i="2"/>
  <c r="R149" i="2"/>
  <c r="P149" i="2"/>
  <c r="J149" i="2"/>
  <c r="BE149" i="2" s="1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T146" i="2"/>
  <c r="R146" i="2"/>
  <c r="P146" i="2"/>
  <c r="J146" i="2"/>
  <c r="BE146" i="2" s="1"/>
  <c r="BK144" i="2"/>
  <c r="BI144" i="2"/>
  <c r="BH144" i="2"/>
  <c r="BG144" i="2"/>
  <c r="BF144" i="2"/>
  <c r="T144" i="2"/>
  <c r="R144" i="2"/>
  <c r="P144" i="2"/>
  <c r="J144" i="2"/>
  <c r="BE144" i="2" s="1"/>
  <c r="BK143" i="2"/>
  <c r="BI143" i="2"/>
  <c r="BH143" i="2"/>
  <c r="BG143" i="2"/>
  <c r="BF143" i="2"/>
  <c r="T143" i="2"/>
  <c r="R143" i="2"/>
  <c r="P143" i="2"/>
  <c r="J143" i="2"/>
  <c r="J137" i="2"/>
  <c r="J136" i="2"/>
  <c r="F134" i="2"/>
  <c r="E132" i="2"/>
  <c r="J84" i="2"/>
  <c r="J83" i="2"/>
  <c r="F81" i="2"/>
  <c r="E79" i="2"/>
  <c r="J37" i="2"/>
  <c r="J36" i="2"/>
  <c r="J35" i="2"/>
  <c r="J18" i="2"/>
  <c r="E18" i="2"/>
  <c r="F84" i="2" s="1"/>
  <c r="J17" i="2"/>
  <c r="J15" i="2"/>
  <c r="E15" i="2"/>
  <c r="F83" i="2" s="1"/>
  <c r="J14" i="2"/>
  <c r="J81" i="2"/>
  <c r="E130" i="2"/>
  <c r="BE201" i="2" l="1"/>
  <c r="J196" i="2"/>
  <c r="J195" i="2" s="1"/>
  <c r="BE213" i="2"/>
  <c r="J209" i="2"/>
  <c r="BE143" i="2"/>
  <c r="BE173" i="2"/>
  <c r="J172" i="2"/>
  <c r="BE191" i="2"/>
  <c r="J190" i="2"/>
  <c r="BE210" i="2"/>
  <c r="BE161" i="2"/>
  <c r="J160" i="2"/>
  <c r="BE168" i="2"/>
  <c r="J167" i="2"/>
  <c r="J92" i="2" s="1"/>
  <c r="P160" i="2"/>
  <c r="T209" i="2"/>
  <c r="T208" i="2" s="1"/>
  <c r="BK190" i="2"/>
  <c r="P196" i="2"/>
  <c r="P195" i="2" s="1"/>
  <c r="BK209" i="2"/>
  <c r="P190" i="2"/>
  <c r="R196" i="2"/>
  <c r="R195" i="2" s="1"/>
  <c r="T196" i="2"/>
  <c r="T195" i="2" s="1"/>
  <c r="P209" i="2"/>
  <c r="P208" i="2" s="1"/>
  <c r="R160" i="2"/>
  <c r="T160" i="2"/>
  <c r="R172" i="2"/>
  <c r="T190" i="2"/>
  <c r="BK172" i="2"/>
  <c r="P142" i="2"/>
  <c r="BK196" i="2"/>
  <c r="P172" i="2"/>
  <c r="R209" i="2"/>
  <c r="R208" i="2" s="1"/>
  <c r="BK160" i="2"/>
  <c r="R190" i="2"/>
  <c r="T172" i="2"/>
  <c r="J34" i="2"/>
  <c r="F36" i="2"/>
  <c r="F35" i="2"/>
  <c r="R142" i="2"/>
  <c r="T142" i="2"/>
  <c r="F37" i="2"/>
  <c r="BK142" i="2"/>
  <c r="J134" i="2"/>
  <c r="E77" i="2"/>
  <c r="F136" i="2"/>
  <c r="F137" i="2"/>
  <c r="F34" i="2"/>
  <c r="J97" i="2" l="1"/>
  <c r="J142" i="2"/>
  <c r="J141" i="2" s="1"/>
  <c r="J171" i="2"/>
  <c r="J95" i="2"/>
  <c r="J99" i="2"/>
  <c r="J91" i="2"/>
  <c r="P141" i="2"/>
  <c r="BK208" i="2"/>
  <c r="J208" i="2" s="1"/>
  <c r="J98" i="2" s="1"/>
  <c r="BK171" i="2"/>
  <c r="T171" i="2"/>
  <c r="T141" i="2"/>
  <c r="R141" i="2"/>
  <c r="P171" i="2"/>
  <c r="J94" i="2"/>
  <c r="R171" i="2"/>
  <c r="BK195" i="2"/>
  <c r="J96" i="2" s="1"/>
  <c r="BK141" i="2"/>
  <c r="J140" i="2" l="1"/>
  <c r="J93" i="2"/>
  <c r="J90" i="2"/>
  <c r="J89" i="2" s="1"/>
  <c r="T140" i="2"/>
  <c r="P140" i="2"/>
  <c r="R140" i="2"/>
  <c r="BK140" i="2"/>
  <c r="J88" i="2" l="1"/>
  <c r="J30" i="2"/>
  <c r="F33" i="2" l="1"/>
  <c r="J33" i="2" s="1"/>
  <c r="J39" i="2" s="1"/>
</calcChain>
</file>

<file path=xl/sharedStrings.xml><?xml version="1.0" encoding="utf-8"?>
<sst xmlns="http://schemas.openxmlformats.org/spreadsheetml/2006/main" count="858" uniqueCount="267">
  <si>
    <t>{7122e2bb-84ea-4949-bc53-49dad0144af1}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</si>
  <si>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</si>
  <si>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</si>
  <si>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</si>
  <si>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</si>
  <si>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</si>
  <si>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</si>
  <si>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</si>
  <si>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</si>
  <si>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</si>
  <si>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</si>
  <si>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</si>
  <si>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</si>
  <si>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</si>
  <si>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</si>
  <si>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</si>
  <si>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</si>
  <si>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</si>
  <si>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Ing. Dana Peikertová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</si>
  <si>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</si>
  <si>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</si>
  <si>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</si>
  <si>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</si>
  <si>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</si>
  <si>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</si>
  <si>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</si>
  <si>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</si>
  <si>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</si>
  <si>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</si>
  <si>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</si>
  <si>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</si>
  <si>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</si>
  <si>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</si>
  <si>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</si>
  <si>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</si>
  <si>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</si>
  <si>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</si>
  <si>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</si>
  <si>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</si>
  <si>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</si>
  <si>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</si>
  <si>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</si>
  <si>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</si>
  <si>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</si>
  <si>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</si>
  <si>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</si>
  <si>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</si>
  <si>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</si>
  <si>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</si>
  <si>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>PSV - Práce a dodávky PSV</t>
  </si>
  <si>
    <t xml:space="preserve">    723 - Zdravotechnika - vnitřní plynovod</t>
  </si>
  <si>
    <t xml:space="preserve">    783 - Dokončovací práce - nátěry</t>
  </si>
  <si>
    <t>M - Práce a dodávky M</t>
  </si>
  <si>
    <t xml:space="preserve">    23-M - Montáže potrubí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</si>
  <si>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</si>
  <si>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</si>
  <si>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</si>
  <si>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</si>
  <si>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</si>
  <si>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</si>
  <si>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</si>
  <si>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</si>
  <si>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</si>
  <si>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</si>
  <si>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</si>
  <si>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</si>
  <si>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</si>
  <si>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</si>
  <si>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</si>
  <si>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</si>
  <si>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</si>
  <si>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</si>
  <si>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</si>
  <si>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</si>
  <si>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</si>
  <si>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</si>
  <si>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</si>
  <si>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</si>
  <si>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</si>
  <si>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</si>
  <si>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m</t>
  </si>
  <si>
    <t>4</t>
  </si>
  <si>
    <t>1067779958</t>
  </si>
  <si>
    <t>m3</t>
  </si>
  <si>
    <t>VV</t>
  </si>
  <si>
    <t>True</t>
  </si>
  <si>
    <t>3</t>
  </si>
  <si>
    <t>132254102</t>
  </si>
  <si>
    <t>-1848599959</t>
  </si>
  <si>
    <t>139001101</t>
  </si>
  <si>
    <t>-696957553</t>
  </si>
  <si>
    <t>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</si>
  <si>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</si>
  <si>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</si>
  <si>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1595366059</t>
  </si>
  <si>
    <t>přemístění na meziskládku a zpět pro zásyp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</si>
  <si>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</si>
  <si>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</si>
  <si>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-744844500</t>
  </si>
  <si>
    <t>167151101</t>
  </si>
  <si>
    <t>Nakládání, skládání a překládání neulehlého výkopku nebo sypaniny strojně nakládání, množství do 100 m3, z horniny třídy těžitelnosti I, skupiny 1 až 3</t>
  </si>
  <si>
    <t>581736126</t>
  </si>
  <si>
    <t>171201221</t>
  </si>
  <si>
    <t>Poplatek za uložení stavebního odpadu na skládce (skládkovné) zeminy a kamení zatříděného do Katalogu odpadů pod kódem 17 05 04</t>
  </si>
  <si>
    <t>t</t>
  </si>
  <si>
    <t>1238911526</t>
  </si>
  <si>
    <t>171251201</t>
  </si>
  <si>
    <t>Uložení sypaniny na skládky nebo meziskládky bez hutnění s upravením uložené sypaniny do předepsaného tvaru</t>
  </si>
  <si>
    <t>-99936165</t>
  </si>
  <si>
    <t>23,20+2,32</t>
  </si>
  <si>
    <t>174151101</t>
  </si>
  <si>
    <t>Zásyp sypaninou z jakékoliv horniny strojně s uložením výkopku ve vrstvách se zhutněním jam, šachet, rýh nebo kolem objektů v těchto vykopávkách</t>
  </si>
  <si>
    <t>655374669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</si>
  <si>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</si>
  <si>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</si>
  <si>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1409331261</t>
  </si>
  <si>
    <t>175111109</t>
  </si>
  <si>
    <t>1636553154</t>
  </si>
  <si>
    <t>Zakládání</t>
  </si>
  <si>
    <t>275313711</t>
  </si>
  <si>
    <t>Základy z betonu prostého patky a bloky z betonu kamenem neprokládaného tř. C 20/25</t>
  </si>
  <si>
    <t>-2093198558</t>
  </si>
  <si>
    <t>275351121</t>
  </si>
  <si>
    <t>Bednění základů patek zřízení</t>
  </si>
  <si>
    <t>m2</t>
  </si>
  <si>
    <t>-830751914</t>
  </si>
  <si>
    <t>275351122</t>
  </si>
  <si>
    <t>Bednění základů patek odstranění</t>
  </si>
  <si>
    <t>1721892996</t>
  </si>
  <si>
    <t>16</t>
  </si>
  <si>
    <t>275353123</t>
  </si>
  <si>
    <t>Bednění kotevních otvorů a drážek v základových patkách průřezu do 0,05 m2 hl 2 m</t>
  </si>
  <si>
    <t>kus</t>
  </si>
  <si>
    <t>730026906</t>
  </si>
  <si>
    <t>Vodorovné konstrukce</t>
  </si>
  <si>
    <t>451572111</t>
  </si>
  <si>
    <t>Lože pod potrubí, stoky a drobné objekty v otevřeném výkopu z kameniva drobného těženého 0 až 4 mm</t>
  </si>
  <si>
    <t>168967118</t>
  </si>
  <si>
    <t>PSV</t>
  </si>
  <si>
    <t>Práce a dodávky PSV</t>
  </si>
  <si>
    <t>723</t>
  </si>
  <si>
    <t>723111204</t>
  </si>
  <si>
    <t>899034007</t>
  </si>
  <si>
    <t>1125160106</t>
  </si>
  <si>
    <t>723150312.1</t>
  </si>
  <si>
    <t>-1148356255</t>
  </si>
  <si>
    <t>723150371</t>
  </si>
  <si>
    <t>2010551979</t>
  </si>
  <si>
    <t>899913122</t>
  </si>
  <si>
    <t>Koncové uzavírací manžety chrániček  DN potrubí x DN chráničky DN 50 x 100</t>
  </si>
  <si>
    <t>1956236076</t>
  </si>
  <si>
    <t>723160204.1</t>
  </si>
  <si>
    <t>Přípojka k plynoměru membránovému DN 25</t>
  </si>
  <si>
    <t>-81339789</t>
  </si>
  <si>
    <t>723160334</t>
  </si>
  <si>
    <t>Přípojky k plynoměrům  rozpěrky přípojek G 1</t>
  </si>
  <si>
    <t>soubor</t>
  </si>
  <si>
    <t>-1868891433</t>
  </si>
  <si>
    <t>723261918</t>
  </si>
  <si>
    <t>-1807630083</t>
  </si>
  <si>
    <t>723239106</t>
  </si>
  <si>
    <t>Armatury se dvěma závity montáž armatur se dvěma závity ostatních typů G 2</t>
  </si>
  <si>
    <t>464641266</t>
  </si>
  <si>
    <t>32</t>
  </si>
  <si>
    <t>M</t>
  </si>
  <si>
    <t>48466560</t>
  </si>
  <si>
    <t>1778907527</t>
  </si>
  <si>
    <t>723400001</t>
  </si>
  <si>
    <t>1025397892</t>
  </si>
  <si>
    <t>899721111</t>
  </si>
  <si>
    <t>899722113</t>
  </si>
  <si>
    <t>Krytí potrubí z plastů výstražnou fólií z PVC šířky 34 cm</t>
  </si>
  <si>
    <t>998723101</t>
  </si>
  <si>
    <t>1094370744</t>
  </si>
  <si>
    <t>783</t>
  </si>
  <si>
    <t>Dokončovací práce - nátěry</t>
  </si>
  <si>
    <t>783601715</t>
  </si>
  <si>
    <t>Příprava podkladu armatur a kovových potrubí před provedením nátěru potrubí do DN 50 mm odmaštěním, odmašťovačem ředidlovým</t>
  </si>
  <si>
    <t>-411578692</t>
  </si>
  <si>
    <t>783614651</t>
  </si>
  <si>
    <t>Základní antikorozní nátěr armatur a kovových potrubí jednonásobný potrubí do DN 50 mm syntetický standardní</t>
  </si>
  <si>
    <t>1720830059</t>
  </si>
  <si>
    <t>783615551</t>
  </si>
  <si>
    <t>Mezinátěr armatur a kovových potrubí potrubí do DN 50 mm syntetický standardní</t>
  </si>
  <si>
    <t>370693991</t>
  </si>
  <si>
    <t>783617601</t>
  </si>
  <si>
    <t>Krycí nátěr (email) armatur a kovových potrubí potrubí do DN 50 mm jednonásobný syntetický standardní</t>
  </si>
  <si>
    <t>859753425</t>
  </si>
  <si>
    <t>Práce a dodávky M</t>
  </si>
  <si>
    <t>23-M</t>
  </si>
  <si>
    <t>Montáže potrubí</t>
  </si>
  <si>
    <t>230205035</t>
  </si>
  <si>
    <t>64</t>
  </si>
  <si>
    <t>2072322377</t>
  </si>
  <si>
    <t>256</t>
  </si>
  <si>
    <t>-1223147966</t>
  </si>
  <si>
    <t>128</t>
  </si>
  <si>
    <t>28614000</t>
  </si>
  <si>
    <t>508880587</t>
  </si>
  <si>
    <t>230230001</t>
  </si>
  <si>
    <t>299310969</t>
  </si>
  <si>
    <t>VRN1</t>
  </si>
  <si>
    <t>Průzkumné, geodetické a projektové práce</t>
  </si>
  <si>
    <t>1024</t>
  </si>
  <si>
    <t>-1947269816</t>
  </si>
  <si>
    <t>851369506</t>
  </si>
  <si>
    <t>Geodetické zaměření skutečného provedení</t>
  </si>
  <si>
    <t>-62314046</t>
  </si>
  <si>
    <t>Revize. zkoušky, zprovoznění a doklady ke kolaudaci stavby a zkušební provoz</t>
  </si>
  <si>
    <t>748235616</t>
  </si>
  <si>
    <t>1424168426</t>
  </si>
  <si>
    <t>Hloubení zapažených rýh šířky do 800 mm strojně s urovnáním dna do předepsaného profilu a spádu v hornině třídy těžitelnosti I skupiny 3 do 50 m3</t>
  </si>
  <si>
    <t>0,8*0,30*1,10</t>
  </si>
  <si>
    <t>(0,8+0,30)*2*1,20</t>
  </si>
  <si>
    <t>(0,8*5,1*0,35) + (0,8*0,3*0,35)</t>
  </si>
  <si>
    <t>Ukončení přípojky + materiál Isiflo, Tezap, KK DN 40</t>
  </si>
  <si>
    <t>Přesun hmot pro vnitřní plynovod  stanovený z hmotnosti přesunovaného materiálu vodorovná dopravní vzdálenost do 50 m</t>
  </si>
  <si>
    <t>Příplatek k ceně za prohození sypaniny</t>
  </si>
  <si>
    <t>(0,8*5,1*0,90) + (0,8*0,3*1,15)</t>
  </si>
  <si>
    <t>1,6*2,0</t>
  </si>
  <si>
    <t>HZS</t>
  </si>
  <si>
    <t>hod</t>
  </si>
  <si>
    <t>HZS4212</t>
  </si>
  <si>
    <t>Hodinové zúčtovací sazby ostatních profesí revizní a kontrolní činnost revizní technik specialista</t>
  </si>
  <si>
    <t>HZS4221</t>
  </si>
  <si>
    <t xml:space="preserve">    HZS</t>
  </si>
  <si>
    <t>SO 02 - Přeložka plynárenského zařízení včetně OPZ</t>
  </si>
  <si>
    <t xml:space="preserve">Stavební úpravy a plošina v objektu Mitušova 1330/4, Ostrava </t>
  </si>
  <si>
    <t>(0,8*2,5*1,40) + (0,8*6,0*1,3)+(0,8*5,2*1,2)+(0,8*3,9*1,2)</t>
  </si>
  <si>
    <t>Příplatek k cenám hloubených vykopávek za ztížení vykopávky v blízkosti podzemního vedení  pro jakoukoliv třídu horniny</t>
  </si>
  <si>
    <t>(0,8*2,5*0,37) + (0,8*6,0*0,37)+(0,8*5,2*0,37)+(0,8*3,9*0,37)</t>
  </si>
  <si>
    <t>Potrubí z ocelových trubek závitových černých  spojovaných svařováním, bezešvých běžných DN 25 (pro napojení  plynoměru</t>
  </si>
  <si>
    <t xml:space="preserve">Montáž plynoměru membránového </t>
  </si>
  <si>
    <t xml:space="preserve">Skříň typizovaná plastová pro osazení HUP, minimální vnitřní rozměr skříně 0,6x0,6x0,35 m (dodávka a montáž) </t>
  </si>
  <si>
    <t>Potrubí ocelové hladké černé bezešvé spojované svařováním DN 50 s izolací bralen (vedené v zemi)</t>
  </si>
  <si>
    <t>Zpracování dokumentace pro předání Gasnet</t>
  </si>
  <si>
    <t>Přesun hmot pro vodorovné konstrukce a zakládání</t>
  </si>
  <si>
    <t>Chránička ocelová D 108x4 mm, pro vstup do objektu - osazení a dodávka</t>
  </si>
  <si>
    <t>Zdravotechnika - vnitřní plynovod OPZ</t>
  </si>
  <si>
    <t>723150312</t>
  </si>
  <si>
    <t>Potrubí z ocelových trubek hladkých černých  spojovaných svařováním DN 50</t>
  </si>
  <si>
    <t>723170117</t>
  </si>
  <si>
    <t>Rovod OPZ - potrubí PE 100 SDR 11 RC s vnějším ochranným pláštěm průměru potrubí  63x5,8 mm (vedení za HUP)</t>
  </si>
  <si>
    <t>Propojení úseků stávajícího plynovodu PE průměru 110 mm s nově prováděným rozvodem OPZ - PE průměru 63 mm - montáže a dodávka elektrotvarovek</t>
  </si>
  <si>
    <t>ks</t>
  </si>
  <si>
    <t>R 001</t>
  </si>
  <si>
    <t>armatura uzavírací kulový kohout  DN 50 - plyn</t>
  </si>
  <si>
    <t>230205411</t>
  </si>
  <si>
    <t>Montáž trubních dílů PE průměru přes 110 mm svařované na tupo nebo elektrospojkou Ø 110,</t>
  </si>
  <si>
    <t>Napojovací práce pro přípojku plynovodu PE dn63 na plynovod PE dn 110</t>
  </si>
  <si>
    <t>R 003</t>
  </si>
  <si>
    <t>přípojkový T-kus navrtávací s odbočkou 360° D 110-63mm</t>
  </si>
  <si>
    <t>Tlaková zkouška do DN 50</t>
  </si>
  <si>
    <t>Signalizační vodič na potrubí  do dn 110 mm</t>
  </si>
  <si>
    <t xml:space="preserve">Tlaková zkouška rozvodů OPZ do dn 100 (celkový rozvod OPZ - od HUP do objektu) </t>
  </si>
  <si>
    <t>Signalizační vodič na potrubí DN do 150 mm, včetně vodivého proppojení se stávajícím vodičem</t>
  </si>
  <si>
    <t>potrubí plynové PE 100 SRD 11 RC dn 63 x 5,8 s vnějším ochranným pláštěm</t>
  </si>
  <si>
    <t>ukončovací tvarovka - elektrovíčko - dn 110</t>
  </si>
  <si>
    <t>Montáž potrubí plastového PE 100, SDR 11 RC dn 63 s vnějším ochranným pláštěm</t>
  </si>
  <si>
    <t>Přerušení průtoku ve stávajícím plynovodu PE 110 - stlačením, včetně prací na zprovoznění stávajícího plynovodu a označní úseků</t>
  </si>
  <si>
    <t>Hodinové zúčtovací sazby ostatních profesí revizní a kontrolní činnost - účast odpovědné osoby na stavbě</t>
  </si>
  <si>
    <t>R 002</t>
  </si>
  <si>
    <t>R 004</t>
  </si>
  <si>
    <t>R 005</t>
  </si>
  <si>
    <t>R 006</t>
  </si>
  <si>
    <t>R 007</t>
  </si>
  <si>
    <t>R 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</si>
</sst>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9" x14ac:knownFonts="1">
    <font>
      <sz val="11"/>
      <color theme="1"/>
      <name val="Calibri"/>
      <family val="2"/>
      <scheme val="minor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80008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12"/>
      <name val="Arial CE"/>
      <charset val="238"/>
    </font>
    <font>
      <sz val="8"/>
      <name val="Calibri"/>
      <family val="2"/>
      <scheme val="minor"/>
    </font>
    <font>
      <sz val="9"/>
      <name val="Arial CE"/>
      <charset val="238"/>
    </font>
    <font>
      <sz val="11"/>
      <name val="Calibri"/>
      <family val="2"/>
      <scheme val="minor"/>
    </font>
    <font>
      <sz val="8"/>
      <name val="Arial CE"/>
    </font>
    <font>
      <b/>
      <sz val="10"/>
      <color rgb="FF00336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/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4" xfId="0" applyFont="1" applyFill="1" applyBorder="1" applyAlignment="1">
      <alignment horizontal="left" vertical="center"/>
    </xf>
    <xf numFmtId="0" fontId="0" fillId="2" borderId="5" xfId="0" applyFill="1" applyBorder="1" applyAlignment="1">
      <alignment vertical="center"/>
    </xf>
    <xf numFmtId="0" fontId="8" fillId="2" borderId="5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9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166" fontId="15" fillId="0" borderId="3" xfId="0" applyNumberFormat="1" applyFont="1" applyBorder="1"/>
    <xf numFmtId="166" fontId="15" fillId="0" borderId="15" xfId="0" applyNumberFormat="1" applyFont="1" applyBorder="1"/>
    <xf numFmtId="4" fontId="16" fillId="0" borderId="0" xfId="0" applyNumberFormat="1" applyFont="1" applyAlignment="1">
      <alignment vertical="center"/>
    </xf>
    <xf numFmtId="0" fontId="17" fillId="0" borderId="0" xfId="0" applyFont="1"/>
    <xf numFmtId="0" fontId="17" fillId="0" borderId="2" xfId="0" applyFont="1" applyBorder="1"/>
    <xf numFmtId="0" fontId="17" fillId="0" borderId="0" xfId="0" applyFont="1" applyAlignment="1">
      <alignment horizontal="left"/>
    </xf>
    <xf numFmtId="0" fontId="17" fillId="0" borderId="16" xfId="0" applyFont="1" applyBorder="1"/>
    <xf numFmtId="166" fontId="17" fillId="0" borderId="0" xfId="0" applyNumberFormat="1" applyFont="1"/>
    <xf numFmtId="166" fontId="17" fillId="0" borderId="17" xfId="0" applyNumberFormat="1" applyFont="1" applyBorder="1"/>
    <xf numFmtId="0" fontId="17" fillId="0" borderId="0" xfId="0" applyFont="1" applyAlignment="1">
      <alignment horizontal="center"/>
    </xf>
    <xf numFmtId="4" fontId="17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166" fontId="14" fillId="0" borderId="17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17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17" xfId="0" applyFont="1" applyBorder="1" applyAlignment="1">
      <alignment vertical="center"/>
    </xf>
    <xf numFmtId="166" fontId="14" fillId="0" borderId="10" xfId="0" applyNumberFormat="1" applyFont="1" applyBorder="1" applyAlignment="1">
      <alignment vertical="center"/>
    </xf>
    <xf numFmtId="166" fontId="14" fillId="0" borderId="20" xfId="0" applyNumberFormat="1" applyFont="1" applyBorder="1" applyAlignment="1">
      <alignment vertical="center"/>
    </xf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9" xfId="0" applyFill="1" applyBorder="1" applyAlignment="1">
      <alignment vertical="center"/>
    </xf>
    <xf numFmtId="0" fontId="10" fillId="0" borderId="11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0" fillId="0" borderId="18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1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/>
    <xf numFmtId="49" fontId="10" fillId="0" borderId="18" xfId="0" applyNumberFormat="1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 wrapText="1"/>
    </xf>
    <xf numFmtId="167" fontId="10" fillId="0" borderId="1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17" fillId="0" borderId="2" xfId="0" applyFont="1" applyFill="1" applyBorder="1"/>
    <xf numFmtId="0" fontId="17" fillId="0" borderId="16" xfId="0" applyFont="1" applyFill="1" applyBorder="1"/>
    <xf numFmtId="0" fontId="0" fillId="0" borderId="2" xfId="0" applyFill="1" applyBorder="1" applyAlignment="1">
      <alignment vertical="center"/>
    </xf>
    <xf numFmtId="0" fontId="14" fillId="0" borderId="16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8" fillId="0" borderId="2" xfId="0" applyFont="1" applyFill="1" applyBorder="1" applyAlignment="1">
      <alignment vertical="center"/>
    </xf>
    <xf numFmtId="0" fontId="18" fillId="0" borderId="16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/>
    </xf>
    <xf numFmtId="0" fontId="20" fillId="0" borderId="16" xfId="0" applyFont="1" applyFill="1" applyBorder="1" applyAlignment="1">
      <alignment vertical="center"/>
    </xf>
    <xf numFmtId="49" fontId="21" fillId="0" borderId="18" xfId="0" applyNumberFormat="1" applyFont="1" applyFill="1" applyBorder="1" applyAlignment="1">
      <alignment horizontal="left" vertical="center" wrapText="1"/>
    </xf>
    <xf numFmtId="0" fontId="21" fillId="0" borderId="18" xfId="0" applyFont="1" applyFill="1" applyBorder="1" applyAlignment="1">
      <alignment horizontal="left" vertical="center" wrapText="1"/>
    </xf>
    <xf numFmtId="0" fontId="21" fillId="0" borderId="18" xfId="0" applyFont="1" applyFill="1" applyBorder="1" applyAlignment="1">
      <alignment horizontal="center" vertical="center" wrapText="1"/>
    </xf>
    <xf numFmtId="167" fontId="21" fillId="0" borderId="18" xfId="0" applyNumberFormat="1" applyFont="1" applyFill="1" applyBorder="1" applyAlignment="1">
      <alignment vertical="center"/>
    </xf>
    <xf numFmtId="4" fontId="21" fillId="0" borderId="18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vertical="center"/>
    </xf>
    <xf numFmtId="0" fontId="21" fillId="0" borderId="16" xfId="0" applyFont="1" applyFill="1" applyBorder="1" applyAlignment="1">
      <alignment horizontal="left" vertical="center"/>
    </xf>
    <xf numFmtId="0" fontId="21" fillId="0" borderId="0" xfId="0" applyFont="1" applyFill="1" applyAlignment="1">
      <alignment horizontal="center" vertical="center"/>
    </xf>
    <xf numFmtId="49" fontId="10" fillId="0" borderId="18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8" xfId="0" applyFont="1" applyFill="1" applyBorder="1" applyAlignment="1" applyProtection="1">
      <alignment horizontal="left" vertical="center" wrapText="1"/>
      <protection locked="0"/>
    </xf>
    <xf numFmtId="167" fontId="10" fillId="0" borderId="18" xfId="0" applyNumberFormat="1" applyFont="1" applyFill="1" applyBorder="1" applyAlignment="1" applyProtection="1">
      <alignment vertical="center"/>
      <protection locked="0"/>
    </xf>
    <xf numFmtId="4" fontId="10" fillId="0" borderId="18" xfId="0" applyNumberFormat="1" applyFont="1" applyFill="1" applyBorder="1" applyAlignment="1" applyProtection="1">
      <alignment vertical="center"/>
      <protection locked="0"/>
    </xf>
    <xf numFmtId="49" fontId="25" fillId="0" borderId="18" xfId="0" applyNumberFormat="1" applyFont="1" applyFill="1" applyBorder="1" applyAlignment="1">
      <alignment horizontal="left" vertical="center" wrapText="1"/>
    </xf>
    <xf numFmtId="0" fontId="10" fillId="0" borderId="18" xfId="0" applyFont="1" applyFill="1" applyBorder="1" applyAlignment="1" applyProtection="1">
      <alignment horizontal="center" vertical="center" wrapText="1"/>
      <protection locked="0"/>
    </xf>
    <xf numFmtId="0" fontId="14" fillId="0" borderId="19" xfId="0" applyFont="1" applyFill="1" applyBorder="1" applyAlignment="1">
      <alignment horizontal="left" vertical="center"/>
    </xf>
    <xf numFmtId="0" fontId="14" fillId="0" borderId="10" xfId="0" applyFont="1" applyFill="1" applyBorder="1" applyAlignment="1">
      <alignment horizontal="center" vertical="center"/>
    </xf>
    <xf numFmtId="0" fontId="0" fillId="0" borderId="21" xfId="0" applyBorder="1"/>
    <xf numFmtId="0" fontId="0" fillId="0" borderId="22" xfId="0" applyFill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0" xfId="0" applyFill="1" applyBorder="1"/>
    <xf numFmtId="0" fontId="1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25" xfId="0" applyBorder="1"/>
    <xf numFmtId="0" fontId="3" fillId="0" borderId="0" xfId="0" applyFont="1" applyBorder="1" applyAlignment="1">
      <alignment horizontal="left" vertical="center"/>
    </xf>
    <xf numFmtId="0" fontId="0" fillId="0" borderId="24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5" xfId="0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164" fontId="5" fillId="0" borderId="25" xfId="0" applyNumberFormat="1" applyFont="1" applyBorder="1" applyAlignment="1">
      <alignment horizontal="left" vertical="center"/>
    </xf>
    <xf numFmtId="0" fontId="0" fillId="0" borderId="24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165" fontId="5" fillId="0" borderId="0" xfId="0" applyNumberFormat="1" applyFont="1" applyBorder="1" applyAlignment="1">
      <alignment horizontal="right" vertical="center"/>
    </xf>
    <xf numFmtId="4" fontId="5" fillId="0" borderId="25" xfId="0" applyNumberFormat="1" applyFont="1" applyBorder="1" applyAlignment="1">
      <alignment vertical="center"/>
    </xf>
    <xf numFmtId="0" fontId="26" fillId="0" borderId="25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3" fillId="0" borderId="29" xfId="0" applyFont="1" applyBorder="1" applyAlignment="1">
      <alignment horizontal="right" vertical="center"/>
    </xf>
    <xf numFmtId="0" fontId="0" fillId="0" borderId="30" xfId="0" applyBorder="1" applyAlignment="1">
      <alignment vertical="center"/>
    </xf>
    <xf numFmtId="0" fontId="0" fillId="0" borderId="31" xfId="0" applyFill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2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10" fillId="2" borderId="25" xfId="0" applyFont="1" applyFill="1" applyBorder="1" applyAlignment="1">
      <alignment horizontal="right" vertical="center"/>
    </xf>
    <xf numFmtId="0" fontId="0" fillId="0" borderId="25" xfId="0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4" fontId="7" fillId="0" borderId="25" xfId="0" applyNumberFormat="1" applyFont="1" applyFill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" fontId="12" fillId="0" borderId="33" xfId="0" applyNumberFormat="1" applyFont="1" applyFill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4" fontId="13" fillId="0" borderId="33" xfId="0" applyNumberFormat="1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22" fillId="0" borderId="13" xfId="0" applyFont="1" applyFill="1" applyBorder="1" applyAlignment="1">
      <alignment vertical="center"/>
    </xf>
    <xf numFmtId="0" fontId="0" fillId="0" borderId="24" xfId="0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4" fontId="7" fillId="0" borderId="25" xfId="0" applyNumberFormat="1" applyFont="1" applyBorder="1"/>
    <xf numFmtId="0" fontId="17" fillId="0" borderId="24" xfId="0" applyFont="1" applyBorder="1"/>
    <xf numFmtId="0" fontId="17" fillId="0" borderId="0" xfId="0" applyFont="1" applyFill="1" applyBorder="1"/>
    <xf numFmtId="0" fontId="17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7" fillId="0" borderId="0" xfId="0" applyFont="1" applyBorder="1"/>
    <xf numFmtId="4" fontId="12" fillId="0" borderId="25" xfId="0" applyNumberFormat="1" applyFont="1" applyFill="1" applyBorder="1"/>
    <xf numFmtId="0" fontId="17" fillId="0" borderId="24" xfId="0" applyFont="1" applyFill="1" applyBorder="1"/>
    <xf numFmtId="0" fontId="17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4" fontId="13" fillId="0" borderId="25" xfId="0" applyNumberFormat="1" applyFont="1" applyFill="1" applyBorder="1"/>
    <xf numFmtId="0" fontId="0" fillId="0" borderId="24" xfId="0" applyFill="1" applyBorder="1" applyAlignment="1">
      <alignment vertical="center"/>
    </xf>
    <xf numFmtId="4" fontId="10" fillId="0" borderId="35" xfId="0" applyNumberFormat="1" applyFont="1" applyFill="1" applyBorder="1" applyAlignment="1">
      <alignment vertical="center"/>
    </xf>
    <xf numFmtId="0" fontId="18" fillId="0" borderId="24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167" fontId="18" fillId="0" borderId="0" xfId="0" applyNumberFormat="1" applyFont="1" applyFill="1" applyBorder="1" applyAlignment="1">
      <alignment vertical="center"/>
    </xf>
    <xf numFmtId="0" fontId="18" fillId="0" borderId="25" xfId="0" applyFont="1" applyFill="1" applyBorder="1" applyAlignment="1">
      <alignment vertical="center"/>
    </xf>
    <xf numFmtId="0" fontId="20" fillId="0" borderId="24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 wrapText="1"/>
    </xf>
    <xf numFmtId="0" fontId="20" fillId="0" borderId="25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/>
    </xf>
    <xf numFmtId="4" fontId="21" fillId="0" borderId="35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/>
    </xf>
    <xf numFmtId="0" fontId="0" fillId="0" borderId="30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3" fontId="7" fillId="0" borderId="25" xfId="0" applyNumberFormat="1" applyFont="1" applyBorder="1" applyAlignment="1">
      <alignment vertical="center"/>
    </xf>
    <xf numFmtId="3" fontId="5" fillId="0" borderId="25" xfId="0" applyNumberFormat="1" applyFont="1" applyBorder="1" applyAlignment="1">
      <alignment vertical="center"/>
    </xf>
    <xf numFmtId="3" fontId="8" fillId="2" borderId="27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0" fillId="0" borderId="0" xfId="0"/>
    <xf numFmtId="0" fontId="2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AKCE_2020\KDS_PETROVICE_DSP\DPS\_rozpo&#269;ty%20a%20v&#253;kazy\IO%2004%20Plynovodni%20pripojka_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IO 04 -  Plynovodní přípojka"/>
    </sheetNames>
    <sheetDataSet>
      <sheetData sheetId="0"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40F10-FFCE-4CD9-A8FE-FB212D067CEF}">
  <sheetPr>
    <pageSetUpPr fitToPage="1"/>
  </sheetPr>
  <dimension ref="A2:BM216"/>
  <sheetViews>
    <sheetView tabSelected="1" topLeftCell="A195" workbookViewId="0">
      <selection activeCell="B2" sqref="B2:J217"/>
    </sheetView>
  </sheetViews>
  <sheetFormatPr defaultRowHeight="15" x14ac:dyDescent="0.25"/>
  <cols>
    <col min="1" max="1" width="7.140625" customWidth="1"/>
    <col min="2" max="2" width="1.42578125" customWidth="1"/>
    <col min="3" max="3" width="3.5703125" style="65" customWidth="1"/>
    <col min="4" max="4" width="3.7109375" customWidth="1"/>
    <col min="5" max="5" width="14.7109375" customWidth="1"/>
    <col min="6" max="6" width="43.5703125" customWidth="1"/>
    <col min="7" max="7" width="6" customWidth="1"/>
    <col min="8" max="8" width="9.85546875" customWidth="1"/>
    <col min="9" max="10" width="17.28515625" customWidth="1"/>
    <col min="11" max="11" width="17.28515625" hidden="1" customWidth="1"/>
    <col min="12" max="12" width="8" customWidth="1"/>
    <col min="13" max="13" width="9.28515625" hidden="1" customWidth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2:46" ht="36.950000000000003" customHeight="1" x14ac:dyDescent="0.25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2" t="s">
        <v>0</v>
      </c>
    </row>
    <row r="3" spans="2:46" ht="6.95" customHeight="1" x14ac:dyDescent="0.25">
      <c r="B3" s="106"/>
      <c r="C3" s="107"/>
      <c r="D3" s="108"/>
      <c r="E3" s="108"/>
      <c r="F3" s="108"/>
      <c r="G3" s="108"/>
      <c r="H3" s="108"/>
      <c r="I3" s="108"/>
      <c r="J3" s="109"/>
      <c r="K3" s="3"/>
      <c r="L3" s="4"/>
      <c r="AT3" s="2" t="s">
        <v>1</v>
      </c>
    </row>
    <row r="4" spans="2:46" ht="24.95" customHeight="1" x14ac:dyDescent="0.25">
      <c r="B4" s="110"/>
      <c r="C4" s="111"/>
      <c r="D4" s="112" t="s">
        <v>2</v>
      </c>
      <c r="E4" s="113"/>
      <c r="F4" s="113"/>
      <c r="G4" s="113"/>
      <c r="H4" s="113"/>
      <c r="I4" s="113"/>
      <c r="J4" s="114"/>
      <c r="L4" s="4"/>
      <c r="M4" s="5" t="s">
        <v>3</v>
      </c>
      <c r="AT4" s="2" t="s">
        <v>4</v>
      </c>
    </row>
    <row r="5" spans="2:46" ht="6.95" customHeight="1" x14ac:dyDescent="0.25">
      <c r="B5" s="110"/>
      <c r="C5" s="111"/>
      <c r="D5" s="113"/>
      <c r="E5" s="113"/>
      <c r="F5" s="113"/>
      <c r="G5" s="113"/>
      <c r="H5" s="113"/>
      <c r="I5" s="113"/>
      <c r="J5" s="114"/>
      <c r="L5" s="4"/>
    </row>
    <row r="6" spans="2:46" ht="12" customHeight="1" x14ac:dyDescent="0.25">
      <c r="B6" s="110"/>
      <c r="C6" s="111"/>
      <c r="D6" s="115" t="s">
        <v>5</v>
      </c>
      <c r="E6" s="113"/>
      <c r="F6" s="113"/>
      <c r="G6" s="113"/>
      <c r="H6" s="113"/>
      <c r="I6" s="113"/>
      <c r="J6" s="114"/>
      <c r="L6" s="4"/>
    </row>
    <row r="7" spans="2:46" ht="16.5" customHeight="1" x14ac:dyDescent="0.25">
      <c r="B7" s="110"/>
      <c r="C7" s="111"/>
      <c r="D7" s="113"/>
      <c r="E7" s="206" t="s">
        <v>227</v>
      </c>
      <c r="F7" s="206"/>
      <c r="G7" s="206"/>
      <c r="H7" s="206"/>
      <c r="I7" s="113"/>
      <c r="J7" s="114"/>
      <c r="L7" s="4"/>
    </row>
    <row r="8" spans="2:46" s="6" customFormat="1" ht="12" customHeight="1" x14ac:dyDescent="0.25">
      <c r="B8" s="116"/>
      <c r="C8" s="117"/>
      <c r="D8" s="115" t="s">
        <v>6</v>
      </c>
      <c r="E8" s="118"/>
      <c r="F8" s="118"/>
      <c r="G8" s="118"/>
      <c r="H8" s="118"/>
      <c r="I8" s="118"/>
      <c r="J8" s="119"/>
      <c r="L8" s="7"/>
    </row>
    <row r="9" spans="2:46" s="6" customFormat="1" ht="16.5" customHeight="1" x14ac:dyDescent="0.25">
      <c r="B9" s="116"/>
      <c r="C9" s="117"/>
      <c r="D9" s="118"/>
      <c r="E9" s="201" t="s">
        <v>226</v>
      </c>
      <c r="F9" s="202"/>
      <c r="G9" s="202"/>
      <c r="H9" s="202"/>
      <c r="I9" s="118"/>
      <c r="J9" s="119"/>
      <c r="L9" s="7"/>
    </row>
    <row r="10" spans="2:46" s="6" customFormat="1" x14ac:dyDescent="0.25">
      <c r="B10" s="116"/>
      <c r="C10" s="117"/>
      <c r="D10" s="118"/>
      <c r="E10" s="118"/>
      <c r="F10" s="118"/>
      <c r="G10" s="118"/>
      <c r="H10" s="118"/>
      <c r="I10" s="118"/>
      <c r="J10" s="119"/>
      <c r="L10" s="7"/>
    </row>
    <row r="11" spans="2:46" s="6" customFormat="1" ht="12" customHeight="1" x14ac:dyDescent="0.25">
      <c r="B11" s="116"/>
      <c r="C11" s="117"/>
      <c r="D11" s="115" t="s">
        <v>7</v>
      </c>
      <c r="E11" s="118"/>
      <c r="F11" s="120" t="s">
        <v>8</v>
      </c>
      <c r="G11" s="118"/>
      <c r="H11" s="118"/>
      <c r="I11" s="115" t="s">
        <v>9</v>
      </c>
      <c r="J11" s="121" t="s">
        <v>8</v>
      </c>
      <c r="L11" s="7"/>
    </row>
    <row r="12" spans="2:46" s="6" customFormat="1" ht="12" customHeight="1" x14ac:dyDescent="0.25">
      <c r="B12" s="116"/>
      <c r="C12" s="117"/>
      <c r="D12" s="115" t="s">
        <v>10</v>
      </c>
      <c r="E12" s="118"/>
      <c r="F12" s="120" t="s">
        <v>11</v>
      </c>
      <c r="G12" s="118"/>
      <c r="H12" s="118"/>
      <c r="I12" s="115" t="s">
        <v>12</v>
      </c>
      <c r="J12" s="122">
        <v>44439</v>
      </c>
      <c r="L12" s="7"/>
    </row>
    <row r="13" spans="2:46" s="6" customFormat="1" ht="10.9" customHeight="1" x14ac:dyDescent="0.25">
      <c r="B13" s="116"/>
      <c r="C13" s="117"/>
      <c r="D13" s="118"/>
      <c r="E13" s="118"/>
      <c r="F13" s="118"/>
      <c r="G13" s="118"/>
      <c r="H13" s="118"/>
      <c r="I13" s="118"/>
      <c r="J13" s="119"/>
      <c r="L13" s="7"/>
    </row>
    <row r="14" spans="2:46" s="6" customFormat="1" ht="12" customHeight="1" x14ac:dyDescent="0.25">
      <c r="B14" s="116"/>
      <c r="C14" s="117"/>
      <c r="D14" s="115" t="s">
        <v>13</v>
      </c>
      <c r="E14" s="118"/>
      <c r="F14" s="118"/>
      <c r="G14" s="118"/>
      <c r="H14" s="118"/>
      <c r="I14" s="115" t="s">
        <v>14</v>
      </c>
      <c r="J14" s="121" t="str">
        <f>IF('[1]Rekapitulace stavby'!AN10="","",'[1]Rekapitulace stavby'!AN10)</f>
        <v/>
      </c>
      <c r="L14" s="7"/>
    </row>
    <row r="15" spans="2:46" s="6" customFormat="1" ht="18" customHeight="1" x14ac:dyDescent="0.25">
      <c r="B15" s="116"/>
      <c r="C15" s="117"/>
      <c r="D15" s="118"/>
      <c r="E15" s="120" t="str">
        <f>IF('[1]Rekapitulace stavby'!E11="","",'[1]Rekapitulace stavby'!E11)</f>
        <v xml:space="preserve"> </v>
      </c>
      <c r="F15" s="118"/>
      <c r="G15" s="118"/>
      <c r="H15" s="118"/>
      <c r="I15" s="115" t="s">
        <v>15</v>
      </c>
      <c r="J15" s="121" t="str">
        <f>IF('[1]Rekapitulace stavby'!AN11="","",'[1]Rekapitulace stavby'!AN11)</f>
        <v/>
      </c>
      <c r="L15" s="7"/>
    </row>
    <row r="16" spans="2:46" s="6" customFormat="1" ht="6.95" customHeight="1" x14ac:dyDescent="0.25">
      <c r="B16" s="116"/>
      <c r="C16" s="117"/>
      <c r="D16" s="118"/>
      <c r="E16" s="118"/>
      <c r="F16" s="118"/>
      <c r="G16" s="118"/>
      <c r="H16" s="118"/>
      <c r="I16" s="118"/>
      <c r="J16" s="119"/>
      <c r="L16" s="7"/>
    </row>
    <row r="17" spans="2:12" s="6" customFormat="1" ht="12" customHeight="1" x14ac:dyDescent="0.25">
      <c r="B17" s="116"/>
      <c r="C17" s="117"/>
      <c r="D17" s="115" t="s">
        <v>16</v>
      </c>
      <c r="E17" s="118"/>
      <c r="F17" s="118"/>
      <c r="G17" s="118"/>
      <c r="H17" s="118"/>
      <c r="I17" s="115" t="s">
        <v>14</v>
      </c>
      <c r="J17" s="121" t="str">
        <f>'[1]Rekapitulace stavby'!AN13</f>
        <v/>
      </c>
      <c r="L17" s="7"/>
    </row>
    <row r="18" spans="2:12" s="6" customFormat="1" ht="18" customHeight="1" x14ac:dyDescent="0.25">
      <c r="B18" s="116"/>
      <c r="C18" s="117"/>
      <c r="D18" s="118"/>
      <c r="E18" s="207" t="str">
        <f>'[1]Rekapitulace stavby'!E14</f>
        <v xml:space="preserve"> </v>
      </c>
      <c r="F18" s="207"/>
      <c r="G18" s="207"/>
      <c r="H18" s="207"/>
      <c r="I18" s="115" t="s">
        <v>15</v>
      </c>
      <c r="J18" s="121" t="str">
        <f>'[1]Rekapitulace stavby'!AN14</f>
        <v/>
      </c>
      <c r="L18" s="7"/>
    </row>
    <row r="19" spans="2:12" s="6" customFormat="1" ht="6.95" customHeight="1" x14ac:dyDescent="0.25">
      <c r="B19" s="116"/>
      <c r="C19" s="117"/>
      <c r="D19" s="118"/>
      <c r="E19" s="118"/>
      <c r="F19" s="118"/>
      <c r="G19" s="118"/>
      <c r="H19" s="118"/>
      <c r="I19" s="118"/>
      <c r="J19" s="119"/>
      <c r="L19" s="7"/>
    </row>
    <row r="20" spans="2:12" s="6" customFormat="1" ht="12" customHeight="1" x14ac:dyDescent="0.25">
      <c r="B20" s="116"/>
      <c r="C20" s="117"/>
      <c r="D20" s="115" t="s">
        <v>17</v>
      </c>
      <c r="E20" s="118"/>
      <c r="F20" s="118"/>
      <c r="G20" s="118"/>
      <c r="H20" s="118"/>
      <c r="I20" s="115" t="s">
        <v>14</v>
      </c>
      <c r="J20" s="121" t="s">
        <v>8</v>
      </c>
      <c r="L20" s="7"/>
    </row>
    <row r="21" spans="2:12" s="6" customFormat="1" ht="18" customHeight="1" x14ac:dyDescent="0.25">
      <c r="B21" s="116"/>
      <c r="C21" s="117"/>
      <c r="D21" s="118"/>
      <c r="E21" s="120" t="s">
        <v>18</v>
      </c>
      <c r="F21" s="118"/>
      <c r="G21" s="118"/>
      <c r="H21" s="118"/>
      <c r="I21" s="115" t="s">
        <v>15</v>
      </c>
      <c r="J21" s="121" t="s">
        <v>8</v>
      </c>
      <c r="L21" s="7"/>
    </row>
    <row r="22" spans="2:12" s="6" customFormat="1" ht="6.95" customHeight="1" x14ac:dyDescent="0.25">
      <c r="B22" s="116"/>
      <c r="C22" s="117"/>
      <c r="D22" s="118"/>
      <c r="E22" s="118"/>
      <c r="F22" s="118"/>
      <c r="G22" s="118"/>
      <c r="H22" s="118"/>
      <c r="I22" s="118"/>
      <c r="J22" s="119"/>
      <c r="L22" s="7"/>
    </row>
    <row r="23" spans="2:12" s="6" customFormat="1" ht="12" customHeight="1" x14ac:dyDescent="0.25">
      <c r="B23" s="116"/>
      <c r="C23" s="117"/>
      <c r="D23" s="115" t="s">
        <v>19</v>
      </c>
      <c r="E23" s="118"/>
      <c r="F23" s="118"/>
      <c r="G23" s="118"/>
      <c r="H23" s="118"/>
      <c r="I23" s="115" t="s">
        <v>14</v>
      </c>
      <c r="J23" s="121" t="s">
        <v>8</v>
      </c>
      <c r="L23" s="7"/>
    </row>
    <row r="24" spans="2:12" s="6" customFormat="1" ht="18" customHeight="1" x14ac:dyDescent="0.25">
      <c r="B24" s="116"/>
      <c r="C24" s="117"/>
      <c r="D24" s="118"/>
      <c r="E24" s="120" t="s">
        <v>18</v>
      </c>
      <c r="F24" s="118"/>
      <c r="G24" s="118"/>
      <c r="H24" s="118"/>
      <c r="I24" s="115" t="s">
        <v>15</v>
      </c>
      <c r="J24" s="121" t="s">
        <v>8</v>
      </c>
      <c r="L24" s="7"/>
    </row>
    <row r="25" spans="2:12" s="6" customFormat="1" ht="6.95" customHeight="1" x14ac:dyDescent="0.25">
      <c r="B25" s="116"/>
      <c r="C25" s="117"/>
      <c r="D25" s="118"/>
      <c r="E25" s="118"/>
      <c r="F25" s="118"/>
      <c r="G25" s="118"/>
      <c r="H25" s="118"/>
      <c r="I25" s="118"/>
      <c r="J25" s="119"/>
      <c r="L25" s="7"/>
    </row>
    <row r="26" spans="2:12" s="6" customFormat="1" ht="12" customHeight="1" x14ac:dyDescent="0.25">
      <c r="B26" s="116"/>
      <c r="C26" s="117"/>
      <c r="D26" s="115" t="s">
        <v>20</v>
      </c>
      <c r="E26" s="118"/>
      <c r="F26" s="118"/>
      <c r="G26" s="118"/>
      <c r="H26" s="118"/>
      <c r="I26" s="118"/>
      <c r="J26" s="119"/>
      <c r="L26" s="7"/>
    </row>
    <row r="27" spans="2:12" s="9" customFormat="1" ht="16.5" customHeight="1" x14ac:dyDescent="0.25">
      <c r="B27" s="123"/>
      <c r="C27" s="124"/>
      <c r="D27" s="125"/>
      <c r="E27" s="208" t="s">
        <v>8</v>
      </c>
      <c r="F27" s="208"/>
      <c r="G27" s="208"/>
      <c r="H27" s="208"/>
      <c r="I27" s="125"/>
      <c r="J27" s="126"/>
      <c r="L27" s="10"/>
    </row>
    <row r="28" spans="2:12" s="6" customFormat="1" ht="6.95" customHeight="1" x14ac:dyDescent="0.25">
      <c r="B28" s="116"/>
      <c r="C28" s="117"/>
      <c r="D28" s="118"/>
      <c r="E28" s="118"/>
      <c r="F28" s="118"/>
      <c r="G28" s="118"/>
      <c r="H28" s="118"/>
      <c r="I28" s="118"/>
      <c r="J28" s="119"/>
      <c r="L28" s="7"/>
    </row>
    <row r="29" spans="2:12" s="6" customFormat="1" ht="6.95" customHeight="1" x14ac:dyDescent="0.25">
      <c r="B29" s="116"/>
      <c r="C29" s="117"/>
      <c r="D29" s="11"/>
      <c r="E29" s="11"/>
      <c r="F29" s="11"/>
      <c r="G29" s="11"/>
      <c r="H29" s="11"/>
      <c r="I29" s="11"/>
      <c r="J29" s="127"/>
      <c r="K29" s="11"/>
      <c r="L29" s="7"/>
    </row>
    <row r="30" spans="2:12" s="6" customFormat="1" ht="25.35" customHeight="1" x14ac:dyDescent="0.25">
      <c r="B30" s="116"/>
      <c r="C30" s="117"/>
      <c r="D30" s="128" t="s">
        <v>21</v>
      </c>
      <c r="E30" s="118"/>
      <c r="F30" s="118"/>
      <c r="G30" s="118"/>
      <c r="H30" s="118"/>
      <c r="I30" s="118"/>
      <c r="J30" s="198">
        <f>ROUND(J140, 2)</f>
        <v>0</v>
      </c>
      <c r="L30" s="7"/>
    </row>
    <row r="31" spans="2:12" s="6" customFormat="1" ht="6.95" customHeight="1" x14ac:dyDescent="0.25">
      <c r="B31" s="116"/>
      <c r="C31" s="117"/>
      <c r="D31" s="11"/>
      <c r="E31" s="11"/>
      <c r="F31" s="11"/>
      <c r="G31" s="11"/>
      <c r="H31" s="11"/>
      <c r="I31" s="11"/>
      <c r="J31" s="127"/>
      <c r="K31" s="11"/>
      <c r="L31" s="7"/>
    </row>
    <row r="32" spans="2:12" s="6" customFormat="1" ht="14.45" customHeight="1" x14ac:dyDescent="0.25">
      <c r="B32" s="116"/>
      <c r="C32" s="129"/>
      <c r="D32" s="130"/>
      <c r="E32" s="130"/>
      <c r="F32" s="131" t="s">
        <v>22</v>
      </c>
      <c r="G32" s="130"/>
      <c r="H32" s="130"/>
      <c r="I32" s="131" t="s">
        <v>23</v>
      </c>
      <c r="J32" s="132" t="s">
        <v>24</v>
      </c>
      <c r="L32" s="7"/>
    </row>
    <row r="33" spans="2:12" s="6" customFormat="1" ht="14.45" customHeight="1" x14ac:dyDescent="0.25">
      <c r="B33" s="116"/>
      <c r="C33" s="129"/>
      <c r="D33" s="133" t="s">
        <v>25</v>
      </c>
      <c r="E33" s="120" t="s">
        <v>26</v>
      </c>
      <c r="F33" s="134">
        <f>J30</f>
        <v>0</v>
      </c>
      <c r="G33" s="130"/>
      <c r="H33" s="130"/>
      <c r="I33" s="135">
        <v>0.21</v>
      </c>
      <c r="J33" s="199">
        <f>F33*0.21</f>
        <v>0</v>
      </c>
      <c r="L33" s="7"/>
    </row>
    <row r="34" spans="2:12" s="6" customFormat="1" ht="14.45" customHeight="1" x14ac:dyDescent="0.25">
      <c r="B34" s="116"/>
      <c r="C34" s="129"/>
      <c r="D34" s="130"/>
      <c r="E34" s="120" t="s">
        <v>27</v>
      </c>
      <c r="F34" s="134">
        <f>ROUND((SUM(BF140:BF214)),  2)</f>
        <v>0</v>
      </c>
      <c r="G34" s="130"/>
      <c r="H34" s="130"/>
      <c r="I34" s="135">
        <v>0.15</v>
      </c>
      <c r="J34" s="136">
        <f>ROUND(((SUM(BF140:BF214))*I34),  2)</f>
        <v>0</v>
      </c>
      <c r="L34" s="7"/>
    </row>
    <row r="35" spans="2:12" s="6" customFormat="1" ht="14.45" hidden="1" customHeight="1" x14ac:dyDescent="0.25">
      <c r="B35" s="116"/>
      <c r="C35" s="129"/>
      <c r="D35" s="130"/>
      <c r="E35" s="120" t="s">
        <v>28</v>
      </c>
      <c r="F35" s="134">
        <f>ROUND((SUM(BG140:BG214)),  2)</f>
        <v>0</v>
      </c>
      <c r="G35" s="130"/>
      <c r="H35" s="130"/>
      <c r="I35" s="135">
        <v>0.21</v>
      </c>
      <c r="J35" s="136">
        <f>0</f>
        <v>0</v>
      </c>
      <c r="L35" s="7"/>
    </row>
    <row r="36" spans="2:12" s="6" customFormat="1" ht="14.45" hidden="1" customHeight="1" x14ac:dyDescent="0.25">
      <c r="B36" s="116"/>
      <c r="C36" s="129"/>
      <c r="D36" s="130"/>
      <c r="E36" s="120" t="s">
        <v>29</v>
      </c>
      <c r="F36" s="134">
        <f>ROUND((SUM(BH140:BH214)),  2)</f>
        <v>0</v>
      </c>
      <c r="G36" s="130"/>
      <c r="H36" s="130"/>
      <c r="I36" s="135">
        <v>0.15</v>
      </c>
      <c r="J36" s="136">
        <f>0</f>
        <v>0</v>
      </c>
      <c r="L36" s="7"/>
    </row>
    <row r="37" spans="2:12" s="6" customFormat="1" ht="14.45" hidden="1" customHeight="1" x14ac:dyDescent="0.25">
      <c r="B37" s="116"/>
      <c r="C37" s="129"/>
      <c r="D37" s="130"/>
      <c r="E37" s="120" t="s">
        <v>30</v>
      </c>
      <c r="F37" s="134">
        <f>ROUND((SUM(BI140:BI214)),  2)</f>
        <v>0</v>
      </c>
      <c r="G37" s="130"/>
      <c r="H37" s="130"/>
      <c r="I37" s="135">
        <v>0</v>
      </c>
      <c r="J37" s="136">
        <f>0</f>
        <v>0</v>
      </c>
      <c r="L37" s="7"/>
    </row>
    <row r="38" spans="2:12" s="6" customFormat="1" ht="6.95" customHeight="1" x14ac:dyDescent="0.25">
      <c r="B38" s="116"/>
      <c r="C38" s="129"/>
      <c r="D38" s="130"/>
      <c r="E38" s="130"/>
      <c r="F38" s="130"/>
      <c r="G38" s="130"/>
      <c r="H38" s="130"/>
      <c r="I38" s="130"/>
      <c r="J38" s="137"/>
      <c r="L38" s="7"/>
    </row>
    <row r="39" spans="2:12" s="6" customFormat="1" ht="25.35" customHeight="1" x14ac:dyDescent="0.25">
      <c r="B39" s="116"/>
      <c r="C39" s="117"/>
      <c r="D39" s="13" t="s">
        <v>31</v>
      </c>
      <c r="E39" s="14"/>
      <c r="F39" s="14"/>
      <c r="G39" s="15" t="s">
        <v>32</v>
      </c>
      <c r="H39" s="16" t="s">
        <v>33</v>
      </c>
      <c r="I39" s="14"/>
      <c r="J39" s="200">
        <f>SUM(J30:J37)</f>
        <v>0</v>
      </c>
      <c r="K39" s="17"/>
      <c r="L39" s="7"/>
    </row>
    <row r="40" spans="2:12" s="6" customFormat="1" ht="14.45" customHeight="1" x14ac:dyDescent="0.25">
      <c r="B40" s="116"/>
      <c r="C40" s="117"/>
      <c r="D40" s="118"/>
      <c r="E40" s="118"/>
      <c r="F40" s="118"/>
      <c r="G40" s="118"/>
      <c r="H40" s="118"/>
      <c r="I40" s="118"/>
      <c r="J40" s="119"/>
      <c r="L40" s="7"/>
    </row>
    <row r="41" spans="2:12" ht="14.45" customHeight="1" x14ac:dyDescent="0.25">
      <c r="B41" s="110"/>
      <c r="C41" s="111"/>
      <c r="D41" s="113"/>
      <c r="E41" s="113"/>
      <c r="F41" s="113"/>
      <c r="G41" s="113"/>
      <c r="H41" s="113"/>
      <c r="I41" s="113"/>
      <c r="J41" s="114"/>
      <c r="L41" s="4"/>
    </row>
    <row r="42" spans="2:12" ht="14.45" customHeight="1" x14ac:dyDescent="0.25">
      <c r="B42" s="110"/>
      <c r="C42" s="111"/>
      <c r="D42" s="113"/>
      <c r="E42" s="113"/>
      <c r="F42" s="113"/>
      <c r="G42" s="113"/>
      <c r="H42" s="113"/>
      <c r="I42" s="113"/>
      <c r="J42" s="114"/>
      <c r="L42" s="4"/>
    </row>
    <row r="43" spans="2:12" ht="14.45" customHeight="1" x14ac:dyDescent="0.25">
      <c r="B43" s="110"/>
      <c r="C43" s="111"/>
      <c r="D43" s="113"/>
      <c r="E43" s="113"/>
      <c r="F43" s="113"/>
      <c r="G43" s="113"/>
      <c r="H43" s="113"/>
      <c r="I43" s="113"/>
      <c r="J43" s="114"/>
      <c r="L43" s="4"/>
    </row>
    <row r="44" spans="2:12" ht="14.45" customHeight="1" x14ac:dyDescent="0.25">
      <c r="B44" s="110"/>
      <c r="C44" s="111"/>
      <c r="D44" s="113"/>
      <c r="E44" s="113"/>
      <c r="F44" s="113"/>
      <c r="G44" s="113"/>
      <c r="H44" s="113"/>
      <c r="I44" s="113"/>
      <c r="J44" s="114"/>
      <c r="L44" s="4"/>
    </row>
    <row r="45" spans="2:12" ht="14.45" customHeight="1" x14ac:dyDescent="0.25">
      <c r="B45" s="110"/>
      <c r="C45" s="111"/>
      <c r="D45" s="113"/>
      <c r="E45" s="113"/>
      <c r="F45" s="113"/>
      <c r="G45" s="113"/>
      <c r="H45" s="113"/>
      <c r="I45" s="113"/>
      <c r="J45" s="114"/>
      <c r="L45" s="4"/>
    </row>
    <row r="46" spans="2:12" ht="14.45" customHeight="1" x14ac:dyDescent="0.25">
      <c r="B46" s="110"/>
      <c r="C46" s="111"/>
      <c r="D46" s="113"/>
      <c r="E46" s="113"/>
      <c r="F46" s="113"/>
      <c r="G46" s="113"/>
      <c r="H46" s="113"/>
      <c r="I46" s="113"/>
      <c r="J46" s="114"/>
      <c r="L46" s="4"/>
    </row>
    <row r="47" spans="2:12" s="6" customFormat="1" ht="14.45" customHeight="1" x14ac:dyDescent="0.25">
      <c r="B47" s="116"/>
      <c r="C47" s="117"/>
      <c r="D47" s="18" t="s">
        <v>34</v>
      </c>
      <c r="E47" s="19"/>
      <c r="F47" s="19"/>
      <c r="G47" s="18" t="s">
        <v>35</v>
      </c>
      <c r="H47" s="19"/>
      <c r="I47" s="19"/>
      <c r="J47" s="138"/>
      <c r="K47" s="19"/>
      <c r="L47" s="7"/>
    </row>
    <row r="48" spans="2:12" x14ac:dyDescent="0.25">
      <c r="B48" s="110"/>
      <c r="C48" s="111"/>
      <c r="D48" s="113"/>
      <c r="E48" s="113"/>
      <c r="F48" s="113"/>
      <c r="G48" s="113"/>
      <c r="H48" s="113"/>
      <c r="I48" s="113"/>
      <c r="J48" s="114"/>
      <c r="L48" s="4"/>
    </row>
    <row r="49" spans="2:12" x14ac:dyDescent="0.25">
      <c r="B49" s="110"/>
      <c r="C49" s="111"/>
      <c r="D49" s="113"/>
      <c r="E49" s="113"/>
      <c r="F49" s="113"/>
      <c r="G49" s="113"/>
      <c r="H49" s="113"/>
      <c r="I49" s="113"/>
      <c r="J49" s="114"/>
      <c r="L49" s="4"/>
    </row>
    <row r="50" spans="2:12" x14ac:dyDescent="0.25">
      <c r="B50" s="110"/>
      <c r="C50" s="111"/>
      <c r="D50" s="113"/>
      <c r="E50" s="113"/>
      <c r="F50" s="113"/>
      <c r="G50" s="113"/>
      <c r="H50" s="113"/>
      <c r="I50" s="113"/>
      <c r="J50" s="114"/>
      <c r="L50" s="4"/>
    </row>
    <row r="51" spans="2:12" x14ac:dyDescent="0.25">
      <c r="B51" s="110"/>
      <c r="C51" s="111"/>
      <c r="D51" s="113"/>
      <c r="E51" s="113"/>
      <c r="F51" s="113"/>
      <c r="G51" s="113"/>
      <c r="H51" s="113"/>
      <c r="I51" s="113"/>
      <c r="J51" s="114"/>
      <c r="L51" s="4"/>
    </row>
    <row r="52" spans="2:12" x14ac:dyDescent="0.25">
      <c r="B52" s="110"/>
      <c r="C52" s="111"/>
      <c r="D52" s="113"/>
      <c r="E52" s="113"/>
      <c r="F52" s="113"/>
      <c r="G52" s="113"/>
      <c r="H52" s="113"/>
      <c r="I52" s="113"/>
      <c r="J52" s="114"/>
      <c r="L52" s="4"/>
    </row>
    <row r="53" spans="2:12" x14ac:dyDescent="0.25">
      <c r="B53" s="110"/>
      <c r="C53" s="111"/>
      <c r="D53" s="113"/>
      <c r="E53" s="113"/>
      <c r="F53" s="113"/>
      <c r="G53" s="113"/>
      <c r="H53" s="113"/>
      <c r="I53" s="113"/>
      <c r="J53" s="114"/>
      <c r="L53" s="4"/>
    </row>
    <row r="54" spans="2:12" s="6" customFormat="1" x14ac:dyDescent="0.25">
      <c r="B54" s="116"/>
      <c r="C54" s="117"/>
      <c r="D54" s="20" t="s">
        <v>36</v>
      </c>
      <c r="E54" s="21"/>
      <c r="F54" s="22" t="s">
        <v>37</v>
      </c>
      <c r="G54" s="20" t="s">
        <v>36</v>
      </c>
      <c r="H54" s="21"/>
      <c r="I54" s="21"/>
      <c r="J54" s="139" t="s">
        <v>37</v>
      </c>
      <c r="K54" s="21"/>
      <c r="L54" s="7"/>
    </row>
    <row r="55" spans="2:12" x14ac:dyDescent="0.25">
      <c r="B55" s="110"/>
      <c r="C55" s="111"/>
      <c r="D55" s="113"/>
      <c r="E55" s="113"/>
      <c r="F55" s="113"/>
      <c r="G55" s="113"/>
      <c r="H55" s="113"/>
      <c r="I55" s="113"/>
      <c r="J55" s="114"/>
      <c r="L55" s="4"/>
    </row>
    <row r="56" spans="2:12" x14ac:dyDescent="0.25">
      <c r="B56" s="110"/>
      <c r="C56" s="111"/>
      <c r="D56" s="113"/>
      <c r="E56" s="113"/>
      <c r="F56" s="113"/>
      <c r="G56" s="113"/>
      <c r="H56" s="113"/>
      <c r="I56" s="113"/>
      <c r="J56" s="114"/>
      <c r="L56" s="4"/>
    </row>
    <row r="57" spans="2:12" x14ac:dyDescent="0.25">
      <c r="B57" s="110"/>
      <c r="C57" s="111"/>
      <c r="D57" s="113"/>
      <c r="E57" s="113"/>
      <c r="F57" s="113"/>
      <c r="G57" s="113"/>
      <c r="H57" s="113"/>
      <c r="I57" s="113"/>
      <c r="J57" s="114"/>
      <c r="L57" s="4"/>
    </row>
    <row r="58" spans="2:12" s="6" customFormat="1" x14ac:dyDescent="0.25">
      <c r="B58" s="116"/>
      <c r="C58" s="117"/>
      <c r="D58" s="18" t="s">
        <v>38</v>
      </c>
      <c r="E58" s="19"/>
      <c r="F58" s="19"/>
      <c r="G58" s="18" t="s">
        <v>39</v>
      </c>
      <c r="H58" s="19"/>
      <c r="I58" s="19"/>
      <c r="J58" s="138"/>
      <c r="K58" s="19"/>
      <c r="L58" s="7"/>
    </row>
    <row r="59" spans="2:12" x14ac:dyDescent="0.25">
      <c r="B59" s="110"/>
      <c r="C59" s="111"/>
      <c r="D59" s="113"/>
      <c r="E59" s="113"/>
      <c r="F59" s="113"/>
      <c r="G59" s="113"/>
      <c r="H59" s="113"/>
      <c r="I59" s="113"/>
      <c r="J59" s="114"/>
      <c r="L59" s="4"/>
    </row>
    <row r="60" spans="2:12" x14ac:dyDescent="0.25">
      <c r="B60" s="110"/>
      <c r="C60" s="111"/>
      <c r="D60" s="113"/>
      <c r="E60" s="113"/>
      <c r="F60" s="113"/>
      <c r="G60" s="113"/>
      <c r="H60" s="113"/>
      <c r="I60" s="113"/>
      <c r="J60" s="114"/>
      <c r="L60" s="4"/>
    </row>
    <row r="61" spans="2:12" x14ac:dyDescent="0.25">
      <c r="B61" s="110"/>
      <c r="C61" s="111"/>
      <c r="D61" s="113"/>
      <c r="E61" s="113"/>
      <c r="F61" s="113"/>
      <c r="G61" s="113"/>
      <c r="H61" s="113"/>
      <c r="I61" s="113"/>
      <c r="J61" s="114"/>
      <c r="L61" s="4"/>
    </row>
    <row r="62" spans="2:12" x14ac:dyDescent="0.25">
      <c r="B62" s="110"/>
      <c r="C62" s="111"/>
      <c r="D62" s="113"/>
      <c r="E62" s="113"/>
      <c r="F62" s="113"/>
      <c r="G62" s="113"/>
      <c r="H62" s="113"/>
      <c r="I62" s="113"/>
      <c r="J62" s="114"/>
      <c r="L62" s="4"/>
    </row>
    <row r="63" spans="2:12" x14ac:dyDescent="0.25">
      <c r="B63" s="110"/>
      <c r="C63" s="111"/>
      <c r="D63" s="113"/>
      <c r="E63" s="113"/>
      <c r="F63" s="113"/>
      <c r="G63" s="113"/>
      <c r="H63" s="113"/>
      <c r="I63" s="113"/>
      <c r="J63" s="114"/>
      <c r="L63" s="4"/>
    </row>
    <row r="64" spans="2:12" x14ac:dyDescent="0.25">
      <c r="B64" s="110"/>
      <c r="C64" s="111"/>
      <c r="D64" s="113"/>
      <c r="E64" s="113"/>
      <c r="F64" s="113"/>
      <c r="G64" s="113"/>
      <c r="H64" s="113"/>
      <c r="I64" s="113"/>
      <c r="J64" s="114"/>
      <c r="L64" s="4"/>
    </row>
    <row r="65" spans="2:12" x14ac:dyDescent="0.25">
      <c r="B65" s="110"/>
      <c r="C65" s="111"/>
      <c r="D65" s="113"/>
      <c r="E65" s="113"/>
      <c r="F65" s="113"/>
      <c r="G65" s="113"/>
      <c r="H65" s="113"/>
      <c r="I65" s="113"/>
      <c r="J65" s="114"/>
      <c r="L65" s="4"/>
    </row>
    <row r="66" spans="2:12" s="6" customFormat="1" x14ac:dyDescent="0.25">
      <c r="B66" s="116"/>
      <c r="C66" s="117"/>
      <c r="D66" s="20" t="s">
        <v>36</v>
      </c>
      <c r="E66" s="21"/>
      <c r="F66" s="22" t="s">
        <v>37</v>
      </c>
      <c r="G66" s="20" t="s">
        <v>36</v>
      </c>
      <c r="H66" s="21"/>
      <c r="I66" s="21"/>
      <c r="J66" s="139" t="s">
        <v>37</v>
      </c>
      <c r="K66" s="21"/>
      <c r="L66" s="7"/>
    </row>
    <row r="67" spans="2:12" s="6" customFormat="1" ht="14.45" customHeight="1" x14ac:dyDescent="0.25">
      <c r="B67" s="140"/>
      <c r="C67" s="141"/>
      <c r="D67" s="142"/>
      <c r="E67" s="142"/>
      <c r="F67" s="142"/>
      <c r="G67" s="142"/>
      <c r="H67" s="142"/>
      <c r="I67" s="142"/>
      <c r="J67" s="143"/>
      <c r="K67" s="23"/>
      <c r="L67" s="7"/>
    </row>
    <row r="69" spans="2:12" s="75" customFormat="1" x14ac:dyDescent="0.25">
      <c r="C69" s="65"/>
    </row>
    <row r="70" spans="2:12" s="75" customFormat="1" x14ac:dyDescent="0.25">
      <c r="C70" s="65"/>
    </row>
    <row r="72" spans="2:12" ht="7.5" customHeight="1" x14ac:dyDescent="0.25"/>
    <row r="73" spans="2:12" s="6" customFormat="1" ht="24" customHeight="1" x14ac:dyDescent="0.25">
      <c r="B73" s="144"/>
      <c r="C73" s="145"/>
      <c r="D73" s="146"/>
      <c r="E73" s="146"/>
      <c r="F73" s="146"/>
      <c r="G73" s="146"/>
      <c r="H73" s="146"/>
      <c r="I73" s="146"/>
      <c r="J73" s="147"/>
      <c r="K73" s="24"/>
      <c r="L73" s="7"/>
    </row>
    <row r="74" spans="2:12" s="6" customFormat="1" ht="24.95" customHeight="1" x14ac:dyDescent="0.25">
      <c r="B74" s="116"/>
      <c r="C74" s="148" t="s">
        <v>40</v>
      </c>
      <c r="D74" s="118"/>
      <c r="E74" s="118"/>
      <c r="F74" s="118"/>
      <c r="G74" s="118"/>
      <c r="H74" s="118"/>
      <c r="I74" s="118"/>
      <c r="J74" s="119"/>
      <c r="L74" s="7"/>
    </row>
    <row r="75" spans="2:12" s="6" customFormat="1" ht="6.95" customHeight="1" x14ac:dyDescent="0.25">
      <c r="B75" s="116"/>
      <c r="C75" s="117"/>
      <c r="D75" s="118"/>
      <c r="E75" s="118"/>
      <c r="F75" s="118"/>
      <c r="G75" s="118"/>
      <c r="H75" s="118"/>
      <c r="I75" s="118"/>
      <c r="J75" s="119"/>
      <c r="L75" s="7"/>
    </row>
    <row r="76" spans="2:12" s="6" customFormat="1" ht="12" customHeight="1" x14ac:dyDescent="0.25">
      <c r="B76" s="116"/>
      <c r="C76" s="149" t="s">
        <v>5</v>
      </c>
      <c r="D76" s="118"/>
      <c r="E76" s="118"/>
      <c r="F76" s="118"/>
      <c r="G76" s="118"/>
      <c r="H76" s="118"/>
      <c r="I76" s="118"/>
      <c r="J76" s="119"/>
      <c r="L76" s="7"/>
    </row>
    <row r="77" spans="2:12" s="6" customFormat="1" ht="16.5" customHeight="1" x14ac:dyDescent="0.25">
      <c r="B77" s="116"/>
      <c r="C77" s="117"/>
      <c r="D77" s="118"/>
      <c r="E77" s="203" t="str">
        <f>E7</f>
        <v xml:space="preserve">Stavební úpravy a plošina v objektu Mitušova 1330/4, Ostrava </v>
      </c>
      <c r="F77" s="204"/>
      <c r="G77" s="204"/>
      <c r="H77" s="204"/>
      <c r="I77" s="118"/>
      <c r="J77" s="119"/>
      <c r="L77" s="7"/>
    </row>
    <row r="78" spans="2:12" s="6" customFormat="1" ht="12" customHeight="1" x14ac:dyDescent="0.25">
      <c r="B78" s="116"/>
      <c r="C78" s="149" t="s">
        <v>6</v>
      </c>
      <c r="D78" s="118"/>
      <c r="E78" s="118"/>
      <c r="F78" s="118"/>
      <c r="G78" s="118"/>
      <c r="H78" s="118"/>
      <c r="I78" s="118"/>
      <c r="J78" s="119"/>
      <c r="L78" s="7"/>
    </row>
    <row r="79" spans="2:12" s="6" customFormat="1" ht="16.5" customHeight="1" x14ac:dyDescent="0.25">
      <c r="B79" s="116"/>
      <c r="C79" s="117"/>
      <c r="D79" s="118"/>
      <c r="E79" s="201" t="str">
        <f>E9</f>
        <v>SO 02 - Přeložka plynárenského zařízení včetně OPZ</v>
      </c>
      <c r="F79" s="202"/>
      <c r="G79" s="202"/>
      <c r="H79" s="202"/>
      <c r="I79" s="118"/>
      <c r="J79" s="119"/>
      <c r="L79" s="7"/>
    </row>
    <row r="80" spans="2:12" s="6" customFormat="1" ht="6.95" customHeight="1" x14ac:dyDescent="0.25">
      <c r="B80" s="116"/>
      <c r="C80" s="117"/>
      <c r="D80" s="118"/>
      <c r="E80" s="118"/>
      <c r="F80" s="118"/>
      <c r="G80" s="118"/>
      <c r="H80" s="118"/>
      <c r="I80" s="118"/>
      <c r="J80" s="119"/>
      <c r="L80" s="7"/>
    </row>
    <row r="81" spans="2:47" s="6" customFormat="1" ht="12" customHeight="1" x14ac:dyDescent="0.25">
      <c r="B81" s="116"/>
      <c r="C81" s="149" t="s">
        <v>10</v>
      </c>
      <c r="D81" s="118"/>
      <c r="E81" s="118"/>
      <c r="F81" s="120" t="str">
        <f>F12</f>
        <v xml:space="preserve"> </v>
      </c>
      <c r="G81" s="118"/>
      <c r="H81" s="118"/>
      <c r="I81" s="115" t="s">
        <v>12</v>
      </c>
      <c r="J81" s="122">
        <f>IF(J12="","",J12)</f>
        <v>44439</v>
      </c>
      <c r="L81" s="7"/>
    </row>
    <row r="82" spans="2:47" s="6" customFormat="1" ht="6.95" customHeight="1" x14ac:dyDescent="0.25">
      <c r="B82" s="116"/>
      <c r="C82" s="117"/>
      <c r="D82" s="118"/>
      <c r="E82" s="118"/>
      <c r="F82" s="118"/>
      <c r="G82" s="118"/>
      <c r="H82" s="118"/>
      <c r="I82" s="118"/>
      <c r="J82" s="119"/>
      <c r="L82" s="7"/>
    </row>
    <row r="83" spans="2:47" s="6" customFormat="1" ht="25.7" customHeight="1" x14ac:dyDescent="0.25">
      <c r="B83" s="116"/>
      <c r="C83" s="149" t="s">
        <v>13</v>
      </c>
      <c r="D83" s="118"/>
      <c r="E83" s="118"/>
      <c r="F83" s="120" t="str">
        <f>E15</f>
        <v xml:space="preserve"> </v>
      </c>
      <c r="G83" s="118"/>
      <c r="H83" s="118"/>
      <c r="I83" s="115" t="s">
        <v>17</v>
      </c>
      <c r="J83" s="150" t="str">
        <f>E21</f>
        <v>Ing. Dana Peikertová</v>
      </c>
      <c r="L83" s="7"/>
    </row>
    <row r="84" spans="2:47" s="6" customFormat="1" ht="25.7" customHeight="1" x14ac:dyDescent="0.25">
      <c r="B84" s="116"/>
      <c r="C84" s="149" t="s">
        <v>16</v>
      </c>
      <c r="D84" s="118"/>
      <c r="E84" s="118"/>
      <c r="F84" s="120" t="str">
        <f>IF(E18="","",E18)</f>
        <v xml:space="preserve"> </v>
      </c>
      <c r="G84" s="118"/>
      <c r="H84" s="118"/>
      <c r="I84" s="115" t="s">
        <v>19</v>
      </c>
      <c r="J84" s="150" t="str">
        <f>E24</f>
        <v>Ing. Dana Peikertová</v>
      </c>
      <c r="L84" s="7"/>
    </row>
    <row r="85" spans="2:47" s="6" customFormat="1" ht="10.35" customHeight="1" x14ac:dyDescent="0.25">
      <c r="B85" s="116"/>
      <c r="C85" s="117"/>
      <c r="D85" s="118"/>
      <c r="E85" s="118"/>
      <c r="F85" s="118"/>
      <c r="G85" s="118"/>
      <c r="H85" s="118"/>
      <c r="I85" s="118"/>
      <c r="J85" s="119"/>
      <c r="L85" s="7"/>
    </row>
    <row r="86" spans="2:47" s="6" customFormat="1" ht="29.25" customHeight="1" x14ac:dyDescent="0.25">
      <c r="B86" s="116"/>
      <c r="C86" s="151" t="s">
        <v>41</v>
      </c>
      <c r="D86" s="152"/>
      <c r="E86" s="152"/>
      <c r="F86" s="152"/>
      <c r="G86" s="152"/>
      <c r="H86" s="152"/>
      <c r="I86" s="152"/>
      <c r="J86" s="153" t="s">
        <v>42</v>
      </c>
      <c r="K86" s="12"/>
      <c r="L86" s="7"/>
    </row>
    <row r="87" spans="2:47" s="6" customFormat="1" ht="10.35" customHeight="1" x14ac:dyDescent="0.25">
      <c r="B87" s="116"/>
      <c r="C87" s="117"/>
      <c r="D87" s="118"/>
      <c r="E87" s="118"/>
      <c r="F87" s="118"/>
      <c r="G87" s="118"/>
      <c r="H87" s="118"/>
      <c r="I87" s="118"/>
      <c r="J87" s="154"/>
      <c r="L87" s="7"/>
    </row>
    <row r="88" spans="2:47" s="6" customFormat="1" ht="22.9" customHeight="1" x14ac:dyDescent="0.25">
      <c r="B88" s="116"/>
      <c r="C88" s="155" t="s">
        <v>43</v>
      </c>
      <c r="D88" s="118"/>
      <c r="E88" s="118"/>
      <c r="F88" s="118"/>
      <c r="G88" s="118"/>
      <c r="H88" s="118"/>
      <c r="I88" s="118"/>
      <c r="J88" s="156">
        <f>J89+J93+J96+J98</f>
        <v>0</v>
      </c>
      <c r="L88" s="7"/>
      <c r="AU88" s="2" t="s">
        <v>44</v>
      </c>
    </row>
    <row r="89" spans="2:47" s="25" customFormat="1" ht="24.95" customHeight="1" x14ac:dyDescent="0.25">
      <c r="B89" s="157"/>
      <c r="C89" s="158"/>
      <c r="D89" s="27" t="s">
        <v>45</v>
      </c>
      <c r="E89" s="28"/>
      <c r="F89" s="28"/>
      <c r="G89" s="28"/>
      <c r="H89" s="28"/>
      <c r="I89" s="28"/>
      <c r="J89" s="159">
        <f>SUM(J90:J92)</f>
        <v>0</v>
      </c>
      <c r="L89" s="26"/>
    </row>
    <row r="90" spans="2:47" s="29" customFormat="1" ht="19.899999999999999" customHeight="1" x14ac:dyDescent="0.25">
      <c r="B90" s="160"/>
      <c r="C90" s="161"/>
      <c r="D90" s="31" t="s">
        <v>46</v>
      </c>
      <c r="E90" s="32"/>
      <c r="F90" s="32"/>
      <c r="G90" s="32"/>
      <c r="H90" s="32"/>
      <c r="I90" s="32"/>
      <c r="J90" s="162">
        <f>J142</f>
        <v>0</v>
      </c>
      <c r="L90" s="30"/>
    </row>
    <row r="91" spans="2:47" s="29" customFormat="1" ht="19.899999999999999" customHeight="1" x14ac:dyDescent="0.25">
      <c r="B91" s="160"/>
      <c r="C91" s="161"/>
      <c r="D91" s="31" t="s">
        <v>47</v>
      </c>
      <c r="E91" s="32"/>
      <c r="F91" s="32"/>
      <c r="G91" s="32"/>
      <c r="H91" s="32"/>
      <c r="I91" s="32"/>
      <c r="J91" s="162">
        <f>J160</f>
        <v>0</v>
      </c>
      <c r="L91" s="30"/>
    </row>
    <row r="92" spans="2:47" s="29" customFormat="1" ht="19.899999999999999" customHeight="1" x14ac:dyDescent="0.25">
      <c r="B92" s="160"/>
      <c r="C92" s="161"/>
      <c r="D92" s="31" t="s">
        <v>48</v>
      </c>
      <c r="E92" s="32"/>
      <c r="F92" s="32"/>
      <c r="G92" s="32"/>
      <c r="H92" s="32"/>
      <c r="I92" s="32"/>
      <c r="J92" s="162">
        <f>J167</f>
        <v>0</v>
      </c>
      <c r="L92" s="30"/>
    </row>
    <row r="93" spans="2:47" s="25" customFormat="1" ht="24.95" customHeight="1" x14ac:dyDescent="0.25">
      <c r="B93" s="157"/>
      <c r="C93" s="158"/>
      <c r="D93" s="27" t="s">
        <v>49</v>
      </c>
      <c r="E93" s="28"/>
      <c r="F93" s="28"/>
      <c r="G93" s="28"/>
      <c r="H93" s="28"/>
      <c r="I93" s="28"/>
      <c r="J93" s="159">
        <f>J171</f>
        <v>0</v>
      </c>
      <c r="L93" s="26"/>
    </row>
    <row r="94" spans="2:47" s="29" customFormat="1" ht="19.899999999999999" customHeight="1" x14ac:dyDescent="0.25">
      <c r="B94" s="160"/>
      <c r="C94" s="161"/>
      <c r="D94" s="31" t="s">
        <v>50</v>
      </c>
      <c r="E94" s="32"/>
      <c r="F94" s="32"/>
      <c r="G94" s="32"/>
      <c r="H94" s="32"/>
      <c r="I94" s="32"/>
      <c r="J94" s="162">
        <f>J172</f>
        <v>0</v>
      </c>
      <c r="L94" s="30"/>
    </row>
    <row r="95" spans="2:47" s="29" customFormat="1" ht="19.899999999999999" customHeight="1" x14ac:dyDescent="0.25">
      <c r="B95" s="160"/>
      <c r="C95" s="161"/>
      <c r="D95" s="31" t="s">
        <v>51</v>
      </c>
      <c r="E95" s="32"/>
      <c r="F95" s="32"/>
      <c r="G95" s="32"/>
      <c r="H95" s="32"/>
      <c r="I95" s="32"/>
      <c r="J95" s="162">
        <f>J190</f>
        <v>0</v>
      </c>
      <c r="L95" s="30"/>
    </row>
    <row r="96" spans="2:47" s="25" customFormat="1" ht="24.95" customHeight="1" x14ac:dyDescent="0.25">
      <c r="B96" s="157"/>
      <c r="C96" s="158"/>
      <c r="D96" s="27" t="s">
        <v>52</v>
      </c>
      <c r="E96" s="28"/>
      <c r="F96" s="28"/>
      <c r="G96" s="28"/>
      <c r="H96" s="28"/>
      <c r="I96" s="28"/>
      <c r="J96" s="159">
        <f>J195</f>
        <v>0</v>
      </c>
      <c r="L96" s="26"/>
    </row>
    <row r="97" spans="2:12" s="29" customFormat="1" ht="19.899999999999999" customHeight="1" x14ac:dyDescent="0.25">
      <c r="B97" s="160"/>
      <c r="C97" s="161"/>
      <c r="D97" s="31" t="s">
        <v>53</v>
      </c>
      <c r="E97" s="32"/>
      <c r="F97" s="32"/>
      <c r="G97" s="32"/>
      <c r="H97" s="32"/>
      <c r="I97" s="32"/>
      <c r="J97" s="162">
        <f>J196</f>
        <v>0</v>
      </c>
      <c r="L97" s="30"/>
    </row>
    <row r="98" spans="2:12" s="25" customFormat="1" ht="24.95" customHeight="1" x14ac:dyDescent="0.25">
      <c r="B98" s="157"/>
      <c r="C98" s="158"/>
      <c r="D98" s="27" t="s">
        <v>220</v>
      </c>
      <c r="E98" s="28"/>
      <c r="F98" s="28"/>
      <c r="G98" s="28"/>
      <c r="H98" s="28"/>
      <c r="I98" s="28"/>
      <c r="J98" s="159">
        <f>J208</f>
        <v>0</v>
      </c>
      <c r="L98" s="26"/>
    </row>
    <row r="99" spans="2:12" s="29" customFormat="1" ht="19.899999999999999" customHeight="1" x14ac:dyDescent="0.25">
      <c r="B99" s="160"/>
      <c r="C99" s="161"/>
      <c r="D99" s="31" t="s">
        <v>225</v>
      </c>
      <c r="E99" s="32"/>
      <c r="F99" s="32"/>
      <c r="G99" s="32"/>
      <c r="H99" s="32"/>
      <c r="I99" s="32"/>
      <c r="J99" s="162">
        <f>J209</f>
        <v>0</v>
      </c>
      <c r="L99" s="30"/>
    </row>
    <row r="100" spans="2:12" s="6" customFormat="1" ht="21.75" customHeight="1" x14ac:dyDescent="0.25">
      <c r="B100" s="116"/>
      <c r="C100" s="117"/>
      <c r="D100" s="118"/>
      <c r="E100" s="118"/>
      <c r="F100" s="118"/>
      <c r="G100" s="118"/>
      <c r="H100" s="118"/>
      <c r="I100" s="118"/>
      <c r="J100" s="119"/>
      <c r="L100" s="7"/>
    </row>
    <row r="101" spans="2:12" s="6" customFormat="1" ht="32.25" customHeight="1" x14ac:dyDescent="0.25">
      <c r="B101" s="140"/>
      <c r="C101" s="141"/>
      <c r="D101" s="142"/>
      <c r="E101" s="142"/>
      <c r="F101" s="142"/>
      <c r="G101" s="142"/>
      <c r="H101" s="142"/>
      <c r="I101" s="142"/>
      <c r="J101" s="143"/>
      <c r="K101" s="23"/>
      <c r="L101" s="7"/>
    </row>
    <row r="102" spans="2:12" s="64" customFormat="1" x14ac:dyDescent="0.25">
      <c r="C102" s="65"/>
    </row>
    <row r="103" spans="2:12" s="64" customFormat="1" x14ac:dyDescent="0.25">
      <c r="C103" s="65"/>
    </row>
    <row r="104" spans="2:12" s="64" customFormat="1" x14ac:dyDescent="0.25">
      <c r="C104" s="65"/>
    </row>
    <row r="105" spans="2:12" s="1" customFormat="1" x14ac:dyDescent="0.25">
      <c r="C105" s="65"/>
    </row>
    <row r="106" spans="2:12" s="1" customFormat="1" x14ac:dyDescent="0.25">
      <c r="C106" s="65"/>
    </row>
    <row r="107" spans="2:12" s="1" customFormat="1" x14ac:dyDescent="0.25">
      <c r="C107" s="65"/>
    </row>
    <row r="108" spans="2:12" s="1" customFormat="1" x14ac:dyDescent="0.25">
      <c r="C108" s="65"/>
    </row>
    <row r="109" spans="2:12" s="75" customFormat="1" x14ac:dyDescent="0.25">
      <c r="C109" s="65"/>
    </row>
    <row r="110" spans="2:12" s="75" customFormat="1" x14ac:dyDescent="0.25">
      <c r="C110" s="65"/>
    </row>
    <row r="111" spans="2:12" s="75" customFormat="1" x14ac:dyDescent="0.25">
      <c r="C111" s="65"/>
    </row>
    <row r="112" spans="2:12" s="1" customFormat="1" x14ac:dyDescent="0.25">
      <c r="C112" s="65"/>
    </row>
    <row r="113" spans="2:12" s="1" customFormat="1" x14ac:dyDescent="0.25">
      <c r="C113" s="65"/>
    </row>
    <row r="114" spans="2:12" s="1" customFormat="1" x14ac:dyDescent="0.25">
      <c r="C114" s="65"/>
    </row>
    <row r="115" spans="2:12" s="64" customFormat="1" x14ac:dyDescent="0.25">
      <c r="C115" s="65"/>
    </row>
    <row r="116" spans="2:12" s="64" customFormat="1" x14ac:dyDescent="0.25">
      <c r="C116" s="65"/>
    </row>
    <row r="117" spans="2:12" s="64" customFormat="1" x14ac:dyDescent="0.25">
      <c r="C117" s="65"/>
    </row>
    <row r="118" spans="2:12" s="64" customFormat="1" x14ac:dyDescent="0.25">
      <c r="C118" s="65"/>
    </row>
    <row r="119" spans="2:12" s="75" customFormat="1" x14ac:dyDescent="0.25">
      <c r="C119" s="65"/>
    </row>
    <row r="120" spans="2:12" s="1" customFormat="1" x14ac:dyDescent="0.25">
      <c r="C120" s="65"/>
    </row>
    <row r="121" spans="2:12" s="1" customFormat="1" x14ac:dyDescent="0.25">
      <c r="C121" s="65"/>
    </row>
    <row r="122" spans="2:12" s="1" customFormat="1" x14ac:dyDescent="0.25">
      <c r="C122" s="65"/>
    </row>
    <row r="123" spans="2:12" s="1" customFormat="1" x14ac:dyDescent="0.25">
      <c r="C123" s="65"/>
    </row>
    <row r="124" spans="2:12" ht="9" customHeight="1" x14ac:dyDescent="0.25">
      <c r="H124" s="1"/>
    </row>
    <row r="125" spans="2:12" hidden="1" x14ac:dyDescent="0.25">
      <c r="H125" s="1"/>
    </row>
    <row r="126" spans="2:12" s="6" customFormat="1" ht="21" customHeight="1" x14ac:dyDescent="0.25">
      <c r="B126" s="144"/>
      <c r="C126" s="145"/>
      <c r="D126" s="146"/>
      <c r="E126" s="146"/>
      <c r="F126" s="146"/>
      <c r="G126" s="146"/>
      <c r="H126" s="146"/>
      <c r="I126" s="146"/>
      <c r="J126" s="147"/>
      <c r="K126" s="24"/>
      <c r="L126" s="7"/>
    </row>
    <row r="127" spans="2:12" s="6" customFormat="1" ht="24.95" customHeight="1" x14ac:dyDescent="0.25">
      <c r="B127" s="116"/>
      <c r="C127" s="148" t="s">
        <v>54</v>
      </c>
      <c r="D127" s="118"/>
      <c r="E127" s="118"/>
      <c r="F127" s="118"/>
      <c r="G127" s="118"/>
      <c r="H127" s="118"/>
      <c r="I127" s="118"/>
      <c r="J127" s="119"/>
      <c r="L127" s="7"/>
    </row>
    <row r="128" spans="2:12" s="6" customFormat="1" ht="6.95" customHeight="1" x14ac:dyDescent="0.25">
      <c r="B128" s="116"/>
      <c r="C128" s="117"/>
      <c r="D128" s="118"/>
      <c r="E128" s="118"/>
      <c r="F128" s="118"/>
      <c r="G128" s="118"/>
      <c r="H128" s="118"/>
      <c r="I128" s="118"/>
      <c r="J128" s="119"/>
      <c r="L128" s="7"/>
    </row>
    <row r="129" spans="1:65" s="6" customFormat="1" ht="12" customHeight="1" x14ac:dyDescent="0.25">
      <c r="B129" s="116"/>
      <c r="C129" s="149" t="s">
        <v>5</v>
      </c>
      <c r="D129" s="118"/>
      <c r="E129" s="118"/>
      <c r="F129" s="118"/>
      <c r="G129" s="118"/>
      <c r="H129" s="118"/>
      <c r="I129" s="118"/>
      <c r="J129" s="119"/>
      <c r="L129" s="7"/>
    </row>
    <row r="130" spans="1:65" s="6" customFormat="1" ht="16.5" customHeight="1" x14ac:dyDescent="0.25">
      <c r="B130" s="116"/>
      <c r="C130" s="117"/>
      <c r="D130" s="118"/>
      <c r="E130" s="203" t="str">
        <f>E7</f>
        <v xml:space="preserve">Stavební úpravy a plošina v objektu Mitušova 1330/4, Ostrava </v>
      </c>
      <c r="F130" s="204"/>
      <c r="G130" s="204"/>
      <c r="H130" s="204"/>
      <c r="I130" s="118"/>
      <c r="J130" s="119"/>
      <c r="L130" s="7"/>
    </row>
    <row r="131" spans="1:65" s="6" customFormat="1" ht="12" customHeight="1" x14ac:dyDescent="0.25">
      <c r="B131" s="116"/>
      <c r="C131" s="149" t="s">
        <v>6</v>
      </c>
      <c r="D131" s="118"/>
      <c r="E131" s="118"/>
      <c r="F131" s="118"/>
      <c r="G131" s="118"/>
      <c r="H131" s="118"/>
      <c r="I131" s="118"/>
      <c r="J131" s="119"/>
      <c r="L131" s="7"/>
    </row>
    <row r="132" spans="1:65" s="6" customFormat="1" ht="16.5" customHeight="1" x14ac:dyDescent="0.25">
      <c r="B132" s="116"/>
      <c r="C132" s="117"/>
      <c r="D132" s="118"/>
      <c r="E132" s="201" t="str">
        <f>E9</f>
        <v>SO 02 - Přeložka plynárenského zařízení včetně OPZ</v>
      </c>
      <c r="F132" s="202"/>
      <c r="G132" s="202"/>
      <c r="H132" s="202"/>
      <c r="I132" s="118"/>
      <c r="J132" s="119"/>
      <c r="L132" s="7"/>
    </row>
    <row r="133" spans="1:65" s="6" customFormat="1" ht="6.95" customHeight="1" x14ac:dyDescent="0.25">
      <c r="B133" s="116"/>
      <c r="C133" s="117"/>
      <c r="D133" s="118"/>
      <c r="E133" s="118"/>
      <c r="F133" s="118"/>
      <c r="G133" s="118"/>
      <c r="H133" s="118"/>
      <c r="I133" s="118"/>
      <c r="J133" s="119"/>
      <c r="L133" s="7"/>
    </row>
    <row r="134" spans="1:65" s="6" customFormat="1" ht="12" customHeight="1" x14ac:dyDescent="0.25">
      <c r="B134" s="116"/>
      <c r="C134" s="149" t="s">
        <v>10</v>
      </c>
      <c r="D134" s="118"/>
      <c r="E134" s="118"/>
      <c r="F134" s="120" t="str">
        <f>F12</f>
        <v xml:space="preserve"> </v>
      </c>
      <c r="G134" s="118"/>
      <c r="H134" s="118"/>
      <c r="I134" s="115" t="s">
        <v>12</v>
      </c>
      <c r="J134" s="122">
        <f>IF(J12="","",J12)</f>
        <v>44439</v>
      </c>
      <c r="L134" s="7"/>
    </row>
    <row r="135" spans="1:65" s="6" customFormat="1" ht="6.95" customHeight="1" x14ac:dyDescent="0.25">
      <c r="B135" s="116"/>
      <c r="C135" s="117"/>
      <c r="D135" s="118"/>
      <c r="E135" s="118"/>
      <c r="F135" s="118"/>
      <c r="G135" s="118"/>
      <c r="H135" s="118"/>
      <c r="I135" s="118"/>
      <c r="J135" s="119"/>
      <c r="L135" s="7"/>
    </row>
    <row r="136" spans="1:65" s="6" customFormat="1" ht="25.7" customHeight="1" x14ac:dyDescent="0.25">
      <c r="B136" s="116"/>
      <c r="C136" s="149" t="s">
        <v>13</v>
      </c>
      <c r="D136" s="118"/>
      <c r="E136" s="118"/>
      <c r="F136" s="120" t="str">
        <f>E15</f>
        <v xml:space="preserve"> </v>
      </c>
      <c r="G136" s="118"/>
      <c r="H136" s="118"/>
      <c r="I136" s="115" t="s">
        <v>17</v>
      </c>
      <c r="J136" s="150" t="str">
        <f>E21</f>
        <v>Ing. Dana Peikertová</v>
      </c>
      <c r="L136" s="7"/>
    </row>
    <row r="137" spans="1:65" s="6" customFormat="1" ht="25.7" customHeight="1" x14ac:dyDescent="0.25">
      <c r="B137" s="116"/>
      <c r="C137" s="149" t="s">
        <v>16</v>
      </c>
      <c r="D137" s="118"/>
      <c r="E137" s="118"/>
      <c r="F137" s="120" t="str">
        <f>IF(E18="","",E18)</f>
        <v xml:space="preserve"> </v>
      </c>
      <c r="G137" s="118"/>
      <c r="H137" s="118"/>
      <c r="I137" s="115" t="s">
        <v>19</v>
      </c>
      <c r="J137" s="150" t="str">
        <f>E24</f>
        <v>Ing. Dana Peikertová</v>
      </c>
      <c r="L137" s="7"/>
    </row>
    <row r="138" spans="1:65" s="6" customFormat="1" ht="10.35" customHeight="1" x14ac:dyDescent="0.25">
      <c r="B138" s="116"/>
      <c r="C138" s="117"/>
      <c r="D138" s="118"/>
      <c r="E138" s="118"/>
      <c r="F138" s="118"/>
      <c r="G138" s="118"/>
      <c r="H138" s="118"/>
      <c r="I138" s="118"/>
      <c r="J138" s="119"/>
      <c r="L138" s="7"/>
    </row>
    <row r="139" spans="1:65" s="33" customFormat="1" ht="29.25" customHeight="1" x14ac:dyDescent="0.25">
      <c r="B139" s="165"/>
      <c r="C139" s="68" t="s">
        <v>55</v>
      </c>
      <c r="D139" s="35" t="s">
        <v>56</v>
      </c>
      <c r="E139" s="35" t="s">
        <v>57</v>
      </c>
      <c r="F139" s="35" t="s">
        <v>58</v>
      </c>
      <c r="G139" s="35" t="s">
        <v>59</v>
      </c>
      <c r="H139" s="35" t="s">
        <v>60</v>
      </c>
      <c r="I139" s="35" t="s">
        <v>61</v>
      </c>
      <c r="J139" s="166" t="s">
        <v>42</v>
      </c>
      <c r="K139" s="36" t="s">
        <v>62</v>
      </c>
      <c r="L139" s="34"/>
      <c r="M139" s="37" t="s">
        <v>8</v>
      </c>
      <c r="N139" s="38" t="s">
        <v>25</v>
      </c>
      <c r="O139" s="38" t="s">
        <v>63</v>
      </c>
      <c r="P139" s="38" t="s">
        <v>64</v>
      </c>
      <c r="Q139" s="38" t="s">
        <v>65</v>
      </c>
      <c r="R139" s="38" t="s">
        <v>66</v>
      </c>
      <c r="S139" s="38" t="s">
        <v>67</v>
      </c>
      <c r="T139" s="39" t="s">
        <v>68</v>
      </c>
    </row>
    <row r="140" spans="1:65" s="6" customFormat="1" ht="22.9" customHeight="1" x14ac:dyDescent="0.25">
      <c r="B140" s="116"/>
      <c r="C140" s="167" t="s">
        <v>69</v>
      </c>
      <c r="D140" s="118"/>
      <c r="E140" s="118"/>
      <c r="F140" s="118"/>
      <c r="G140" s="118"/>
      <c r="H140" s="118"/>
      <c r="I140" s="118"/>
      <c r="J140" s="168">
        <f>J141+J171+J195+J208</f>
        <v>0</v>
      </c>
      <c r="L140" s="7"/>
      <c r="M140" s="40"/>
      <c r="N140" s="11"/>
      <c r="O140" s="11"/>
      <c r="P140" s="41">
        <f>P141+P171+P195+P208</f>
        <v>92.525672</v>
      </c>
      <c r="Q140" s="11"/>
      <c r="R140" s="41">
        <f>R141+R171+R195+R208</f>
        <v>0.860626</v>
      </c>
      <c r="S140" s="11"/>
      <c r="T140" s="42">
        <f>T141+T171+T195+T208</f>
        <v>0</v>
      </c>
      <c r="AT140" s="2" t="s">
        <v>70</v>
      </c>
      <c r="AU140" s="2" t="s">
        <v>44</v>
      </c>
      <c r="BK140" s="43">
        <f>BK141+BK171+BK195+BK208</f>
        <v>0</v>
      </c>
    </row>
    <row r="141" spans="1:65" s="44" customFormat="1" ht="25.9" customHeight="1" x14ac:dyDescent="0.2">
      <c r="B141" s="169"/>
      <c r="C141" s="170"/>
      <c r="D141" s="171" t="s">
        <v>70</v>
      </c>
      <c r="E141" s="172" t="s">
        <v>71</v>
      </c>
      <c r="F141" s="172" t="s">
        <v>72</v>
      </c>
      <c r="G141" s="173"/>
      <c r="H141" s="173"/>
      <c r="I141" s="173"/>
      <c r="J141" s="174">
        <f>J142+J160+J167</f>
        <v>0</v>
      </c>
      <c r="L141" s="45"/>
      <c r="M141" s="47"/>
      <c r="P141" s="48">
        <f>P142+P160+P167</f>
        <v>75.791200000000003</v>
      </c>
      <c r="R141" s="48">
        <f>R142+R160+R167</f>
        <v>0.81647099999999995</v>
      </c>
      <c r="T141" s="49">
        <f>T142+T160+T167</f>
        <v>0</v>
      </c>
      <c r="AR141" s="46" t="s">
        <v>73</v>
      </c>
      <c r="AT141" s="50" t="s">
        <v>70</v>
      </c>
      <c r="AU141" s="50" t="s">
        <v>74</v>
      </c>
      <c r="AY141" s="46" t="s">
        <v>75</v>
      </c>
      <c r="BK141" s="51">
        <f>BK142+BK160+BK167</f>
        <v>0</v>
      </c>
    </row>
    <row r="142" spans="1:65" s="44" customFormat="1" ht="22.9" customHeight="1" x14ac:dyDescent="0.2">
      <c r="A142" s="69"/>
      <c r="B142" s="175"/>
      <c r="C142" s="170"/>
      <c r="D142" s="176" t="s">
        <v>70</v>
      </c>
      <c r="E142" s="177" t="s">
        <v>73</v>
      </c>
      <c r="F142" s="177" t="s">
        <v>76</v>
      </c>
      <c r="G142" s="170"/>
      <c r="H142" s="170"/>
      <c r="I142" s="170"/>
      <c r="J142" s="178">
        <f>SUM(J143:J170)</f>
        <v>0</v>
      </c>
      <c r="K142" s="69"/>
      <c r="L142" s="81"/>
      <c r="M142" s="82"/>
      <c r="N142" s="69"/>
      <c r="P142" s="48">
        <f>SUM(P143:P159)</f>
        <v>63.200399999999995</v>
      </c>
      <c r="R142" s="48">
        <f>SUM(R143:R159)</f>
        <v>3.6900000000000002E-2</v>
      </c>
      <c r="T142" s="49">
        <f>SUM(T143:T159)</f>
        <v>0</v>
      </c>
      <c r="AR142" s="46" t="s">
        <v>73</v>
      </c>
      <c r="AT142" s="50" t="s">
        <v>70</v>
      </c>
      <c r="AU142" s="50" t="s">
        <v>73</v>
      </c>
      <c r="AY142" s="46" t="s">
        <v>75</v>
      </c>
      <c r="BK142" s="51">
        <f>SUM(BK143:BK159)</f>
        <v>0</v>
      </c>
    </row>
    <row r="143" spans="1:65" s="6" customFormat="1" ht="85.5" customHeight="1" x14ac:dyDescent="0.25">
      <c r="A143" s="66"/>
      <c r="B143" s="179"/>
      <c r="C143" s="70" t="s">
        <v>73</v>
      </c>
      <c r="D143" s="70" t="s">
        <v>77</v>
      </c>
      <c r="E143" s="76" t="s">
        <v>78</v>
      </c>
      <c r="F143" s="77" t="s">
        <v>79</v>
      </c>
      <c r="G143" s="78" t="s">
        <v>80</v>
      </c>
      <c r="H143" s="79">
        <v>1</v>
      </c>
      <c r="I143" s="80"/>
      <c r="J143" s="180">
        <f>ROUND(I143*H143,2)</f>
        <v>0</v>
      </c>
      <c r="K143" s="163"/>
      <c r="L143" s="83"/>
      <c r="M143" s="84" t="s">
        <v>8</v>
      </c>
      <c r="N143" s="85" t="s">
        <v>26</v>
      </c>
      <c r="O143" s="52">
        <v>0.54700000000000004</v>
      </c>
      <c r="P143" s="52">
        <f>O143*H143</f>
        <v>0.54700000000000004</v>
      </c>
      <c r="Q143" s="52">
        <v>3.6900000000000002E-2</v>
      </c>
      <c r="R143" s="52">
        <f>Q143*H143</f>
        <v>3.6900000000000002E-2</v>
      </c>
      <c r="S143" s="52">
        <v>0</v>
      </c>
      <c r="T143" s="53">
        <f>S143*H143</f>
        <v>0</v>
      </c>
      <c r="AR143" s="54" t="s">
        <v>81</v>
      </c>
      <c r="AT143" s="54" t="s">
        <v>77</v>
      </c>
      <c r="AU143" s="54" t="s">
        <v>1</v>
      </c>
      <c r="AY143" s="2" t="s">
        <v>75</v>
      </c>
      <c r="BE143" s="55">
        <f>IF(N143="základní",J143,0)</f>
        <v>0</v>
      </c>
      <c r="BF143" s="55">
        <f>IF(N143="snížená",J143,0)</f>
        <v>0</v>
      </c>
      <c r="BG143" s="55">
        <f>IF(N143="zákl. přenesená",J143,0)</f>
        <v>0</v>
      </c>
      <c r="BH143" s="55">
        <f>IF(N143="sníž. přenesená",J143,0)</f>
        <v>0</v>
      </c>
      <c r="BI143" s="55">
        <f>IF(N143="nulová",J143,0)</f>
        <v>0</v>
      </c>
      <c r="BJ143" s="2" t="s">
        <v>73</v>
      </c>
      <c r="BK143" s="55">
        <f>ROUND(I143*H143,2)</f>
        <v>0</v>
      </c>
      <c r="BL143" s="2" t="s">
        <v>81</v>
      </c>
      <c r="BM143" s="54" t="s">
        <v>82</v>
      </c>
    </row>
    <row r="144" spans="1:65" s="6" customFormat="1" ht="41.25" customHeight="1" x14ac:dyDescent="0.25">
      <c r="A144" s="66"/>
      <c r="B144" s="179"/>
      <c r="C144" s="70">
        <v>2</v>
      </c>
      <c r="D144" s="70" t="s">
        <v>77</v>
      </c>
      <c r="E144" s="76" t="s">
        <v>87</v>
      </c>
      <c r="F144" s="77" t="s">
        <v>211</v>
      </c>
      <c r="G144" s="78" t="s">
        <v>83</v>
      </c>
      <c r="H144" s="79">
        <v>17.8</v>
      </c>
      <c r="I144" s="80"/>
      <c r="J144" s="180">
        <f>ROUND(I144*H144,2)</f>
        <v>0</v>
      </c>
      <c r="K144" s="163"/>
      <c r="L144" s="83"/>
      <c r="M144" s="84" t="s">
        <v>8</v>
      </c>
      <c r="N144" s="85" t="s">
        <v>26</v>
      </c>
      <c r="O144" s="52">
        <v>1.464</v>
      </c>
      <c r="P144" s="52">
        <f>O144*H144</f>
        <v>26.059200000000001</v>
      </c>
      <c r="Q144" s="52">
        <v>0</v>
      </c>
      <c r="R144" s="52">
        <f>Q144*H144</f>
        <v>0</v>
      </c>
      <c r="S144" s="52">
        <v>0</v>
      </c>
      <c r="T144" s="53">
        <f>S144*H144</f>
        <v>0</v>
      </c>
      <c r="AR144" s="54" t="s">
        <v>81</v>
      </c>
      <c r="AT144" s="54" t="s">
        <v>77</v>
      </c>
      <c r="AU144" s="54" t="s">
        <v>1</v>
      </c>
      <c r="AY144" s="2" t="s">
        <v>75</v>
      </c>
      <c r="BE144" s="55">
        <f>IF(N144="základní",J144,0)</f>
        <v>0</v>
      </c>
      <c r="BF144" s="55">
        <f>IF(N144="snížená",J144,0)</f>
        <v>0</v>
      </c>
      <c r="BG144" s="55">
        <f>IF(N144="zákl. přenesená",J144,0)</f>
        <v>0</v>
      </c>
      <c r="BH144" s="55">
        <f>IF(N144="sníž. přenesená",J144,0)</f>
        <v>0</v>
      </c>
      <c r="BI144" s="55">
        <f>IF(N144="nulová",J144,0)</f>
        <v>0</v>
      </c>
      <c r="BJ144" s="2" t="s">
        <v>73</v>
      </c>
      <c r="BK144" s="55">
        <f>ROUND(I144*H144,2)</f>
        <v>0</v>
      </c>
      <c r="BL144" s="2" t="s">
        <v>81</v>
      </c>
      <c r="BM144" s="54" t="s">
        <v>88</v>
      </c>
    </row>
    <row r="145" spans="1:65" s="56" customFormat="1" ht="19.5" customHeight="1" x14ac:dyDescent="0.25">
      <c r="A145" s="71"/>
      <c r="B145" s="181"/>
      <c r="C145" s="182"/>
      <c r="D145" s="183" t="s">
        <v>84</v>
      </c>
      <c r="E145" s="184" t="s">
        <v>8</v>
      </c>
      <c r="F145" s="185" t="s">
        <v>228</v>
      </c>
      <c r="G145" s="182"/>
      <c r="H145" s="186"/>
      <c r="I145" s="182"/>
      <c r="J145" s="187"/>
      <c r="K145" s="71"/>
      <c r="L145" s="86"/>
      <c r="M145" s="87"/>
      <c r="N145" s="71"/>
      <c r="T145" s="58"/>
      <c r="AT145" s="57" t="s">
        <v>84</v>
      </c>
      <c r="AU145" s="57" t="s">
        <v>1</v>
      </c>
      <c r="AV145" s="56" t="s">
        <v>1</v>
      </c>
      <c r="AW145" s="56" t="s">
        <v>85</v>
      </c>
      <c r="AX145" s="56" t="s">
        <v>73</v>
      </c>
      <c r="AY145" s="57" t="s">
        <v>75</v>
      </c>
    </row>
    <row r="146" spans="1:65" s="6" customFormat="1" ht="43.5" customHeight="1" x14ac:dyDescent="0.25">
      <c r="A146" s="66"/>
      <c r="B146" s="179"/>
      <c r="C146" s="70">
        <v>3</v>
      </c>
      <c r="D146" s="70" t="s">
        <v>77</v>
      </c>
      <c r="E146" s="76" t="s">
        <v>89</v>
      </c>
      <c r="F146" s="77" t="s">
        <v>229</v>
      </c>
      <c r="G146" s="78" t="s">
        <v>83</v>
      </c>
      <c r="H146" s="79">
        <v>9</v>
      </c>
      <c r="I146" s="80"/>
      <c r="J146" s="180">
        <f>ROUND(I146*H146,2)</f>
        <v>0</v>
      </c>
      <c r="K146" s="163"/>
      <c r="L146" s="83"/>
      <c r="M146" s="84" t="s">
        <v>8</v>
      </c>
      <c r="N146" s="85" t="s">
        <v>26</v>
      </c>
      <c r="O146" s="52">
        <v>1.7629999999999999</v>
      </c>
      <c r="P146" s="52">
        <f>O146*H146</f>
        <v>15.866999999999999</v>
      </c>
      <c r="Q146" s="52">
        <v>0</v>
      </c>
      <c r="R146" s="52">
        <f>Q146*H146</f>
        <v>0</v>
      </c>
      <c r="S146" s="52">
        <v>0</v>
      </c>
      <c r="T146" s="53">
        <f>S146*H146</f>
        <v>0</v>
      </c>
      <c r="AR146" s="54" t="s">
        <v>81</v>
      </c>
      <c r="AT146" s="54" t="s">
        <v>77</v>
      </c>
      <c r="AU146" s="54" t="s">
        <v>1</v>
      </c>
      <c r="AY146" s="2" t="s">
        <v>75</v>
      </c>
      <c r="BE146" s="55">
        <f>IF(N146="základní",J146,0)</f>
        <v>0</v>
      </c>
      <c r="BF146" s="55">
        <f>IF(N146="snížená",J146,0)</f>
        <v>0</v>
      </c>
      <c r="BG146" s="55">
        <f>IF(N146="zákl. přenesená",J146,0)</f>
        <v>0</v>
      </c>
      <c r="BH146" s="55">
        <f>IF(N146="sníž. přenesená",J146,0)</f>
        <v>0</v>
      </c>
      <c r="BI146" s="55">
        <f>IF(N146="nulová",J146,0)</f>
        <v>0</v>
      </c>
      <c r="BJ146" s="2" t="s">
        <v>73</v>
      </c>
      <c r="BK146" s="55">
        <f>ROUND(I146*H146,2)</f>
        <v>0</v>
      </c>
      <c r="BL146" s="2" t="s">
        <v>81</v>
      </c>
      <c r="BM146" s="54" t="s">
        <v>90</v>
      </c>
    </row>
    <row r="147" spans="1:65" s="6" customFormat="1" ht="64.5" customHeight="1" x14ac:dyDescent="0.25">
      <c r="A147" s="66"/>
      <c r="B147" s="179"/>
      <c r="C147" s="70">
        <v>4</v>
      </c>
      <c r="D147" s="70" t="s">
        <v>77</v>
      </c>
      <c r="E147" s="76" t="s">
        <v>92</v>
      </c>
      <c r="F147" s="77" t="s">
        <v>93</v>
      </c>
      <c r="G147" s="78" t="s">
        <v>83</v>
      </c>
      <c r="H147" s="79">
        <v>30.4</v>
      </c>
      <c r="I147" s="80"/>
      <c r="J147" s="180">
        <f>ROUND(I147*H147,2)</f>
        <v>0</v>
      </c>
      <c r="K147" s="163"/>
      <c r="L147" s="83"/>
      <c r="M147" s="84" t="s">
        <v>8</v>
      </c>
      <c r="N147" s="85" t="s">
        <v>26</v>
      </c>
      <c r="O147" s="52">
        <v>4.3999999999999997E-2</v>
      </c>
      <c r="P147" s="52">
        <f>O147*H147</f>
        <v>1.3375999999999999</v>
      </c>
      <c r="Q147" s="52">
        <v>0</v>
      </c>
      <c r="R147" s="52">
        <f>Q147*H147</f>
        <v>0</v>
      </c>
      <c r="S147" s="52">
        <v>0</v>
      </c>
      <c r="T147" s="53">
        <f>S147*H147</f>
        <v>0</v>
      </c>
      <c r="AR147" s="54" t="s">
        <v>81</v>
      </c>
      <c r="AT147" s="54" t="s">
        <v>77</v>
      </c>
      <c r="AU147" s="54" t="s">
        <v>1</v>
      </c>
      <c r="AY147" s="2" t="s">
        <v>75</v>
      </c>
      <c r="BE147" s="55">
        <f>IF(N147="základní",J147,0)</f>
        <v>0</v>
      </c>
      <c r="BF147" s="55">
        <f>IF(N147="snížená",J147,0)</f>
        <v>0</v>
      </c>
      <c r="BG147" s="55">
        <f>IF(N147="zákl. přenesená",J147,0)</f>
        <v>0</v>
      </c>
      <c r="BH147" s="55">
        <f>IF(N147="sníž. přenesená",J147,0)</f>
        <v>0</v>
      </c>
      <c r="BI147" s="55">
        <f>IF(N147="nulová",J147,0)</f>
        <v>0</v>
      </c>
      <c r="BJ147" s="2" t="s">
        <v>73</v>
      </c>
      <c r="BK147" s="55">
        <f>ROUND(I147*H147,2)</f>
        <v>0</v>
      </c>
      <c r="BL147" s="2" t="s">
        <v>81</v>
      </c>
      <c r="BM147" s="54" t="s">
        <v>94</v>
      </c>
    </row>
    <row r="148" spans="1:65" s="59" customFormat="1" ht="18" customHeight="1" x14ac:dyDescent="0.25">
      <c r="A148" s="72"/>
      <c r="B148" s="188"/>
      <c r="C148" s="189"/>
      <c r="D148" s="183" t="s">
        <v>84</v>
      </c>
      <c r="E148" s="190" t="s">
        <v>8</v>
      </c>
      <c r="F148" s="191" t="s">
        <v>95</v>
      </c>
      <c r="G148" s="189"/>
      <c r="H148" s="190" t="s">
        <v>8</v>
      </c>
      <c r="I148" s="189"/>
      <c r="J148" s="192"/>
      <c r="K148" s="72"/>
      <c r="L148" s="88"/>
      <c r="M148" s="89"/>
      <c r="N148" s="72"/>
      <c r="T148" s="61"/>
      <c r="AT148" s="60" t="s">
        <v>84</v>
      </c>
      <c r="AU148" s="60" t="s">
        <v>1</v>
      </c>
      <c r="AV148" s="59" t="s">
        <v>73</v>
      </c>
      <c r="AW148" s="59" t="s">
        <v>85</v>
      </c>
      <c r="AX148" s="59" t="s">
        <v>74</v>
      </c>
      <c r="AY148" s="60" t="s">
        <v>75</v>
      </c>
    </row>
    <row r="149" spans="1:65" s="6" customFormat="1" ht="62.25" customHeight="1" x14ac:dyDescent="0.25">
      <c r="A149" s="66"/>
      <c r="B149" s="179"/>
      <c r="C149" s="70">
        <v>5</v>
      </c>
      <c r="D149" s="70" t="s">
        <v>77</v>
      </c>
      <c r="E149" s="76" t="s">
        <v>96</v>
      </c>
      <c r="F149" s="77" t="s">
        <v>97</v>
      </c>
      <c r="G149" s="78" t="s">
        <v>83</v>
      </c>
      <c r="H149" s="79">
        <v>5.2</v>
      </c>
      <c r="I149" s="80"/>
      <c r="J149" s="180">
        <f>ROUND(I149*H149,2)</f>
        <v>0</v>
      </c>
      <c r="K149" s="163"/>
      <c r="L149" s="83"/>
      <c r="M149" s="84" t="s">
        <v>8</v>
      </c>
      <c r="N149" s="85" t="s">
        <v>26</v>
      </c>
      <c r="O149" s="52">
        <v>8.6999999999999994E-2</v>
      </c>
      <c r="P149" s="52">
        <f>O149*H149</f>
        <v>0.45239999999999997</v>
      </c>
      <c r="Q149" s="52">
        <v>0</v>
      </c>
      <c r="R149" s="52">
        <f>Q149*H149</f>
        <v>0</v>
      </c>
      <c r="S149" s="52">
        <v>0</v>
      </c>
      <c r="T149" s="53">
        <f>S149*H149</f>
        <v>0</v>
      </c>
      <c r="AR149" s="54" t="s">
        <v>81</v>
      </c>
      <c r="AT149" s="54" t="s">
        <v>77</v>
      </c>
      <c r="AU149" s="54" t="s">
        <v>1</v>
      </c>
      <c r="AY149" s="2" t="s">
        <v>75</v>
      </c>
      <c r="BE149" s="55">
        <f>IF(N149="základní",J149,0)</f>
        <v>0</v>
      </c>
      <c r="BF149" s="55">
        <f>IF(N149="snížená",J149,0)</f>
        <v>0</v>
      </c>
      <c r="BG149" s="55">
        <f>IF(N149="zákl. přenesená",J149,0)</f>
        <v>0</v>
      </c>
      <c r="BH149" s="55">
        <f>IF(N149="sníž. přenesená",J149,0)</f>
        <v>0</v>
      </c>
      <c r="BI149" s="55">
        <f>IF(N149="nulová",J149,0)</f>
        <v>0</v>
      </c>
      <c r="BJ149" s="2" t="s">
        <v>73</v>
      </c>
      <c r="BK149" s="55">
        <f>ROUND(I149*H149,2)</f>
        <v>0</v>
      </c>
      <c r="BL149" s="2" t="s">
        <v>81</v>
      </c>
      <c r="BM149" s="54" t="s">
        <v>98</v>
      </c>
    </row>
    <row r="150" spans="1:65" s="6" customFormat="1" ht="42" customHeight="1" x14ac:dyDescent="0.25">
      <c r="A150" s="66"/>
      <c r="B150" s="179"/>
      <c r="C150" s="70">
        <v>6</v>
      </c>
      <c r="D150" s="70" t="s">
        <v>77</v>
      </c>
      <c r="E150" s="76" t="s">
        <v>99</v>
      </c>
      <c r="F150" s="77" t="s">
        <v>100</v>
      </c>
      <c r="G150" s="78" t="s">
        <v>83</v>
      </c>
      <c r="H150" s="79">
        <v>5.2</v>
      </c>
      <c r="I150" s="80"/>
      <c r="J150" s="180">
        <f>ROUND(I150*H150,2)</f>
        <v>0</v>
      </c>
      <c r="K150" s="163"/>
      <c r="L150" s="83"/>
      <c r="M150" s="84" t="s">
        <v>8</v>
      </c>
      <c r="N150" s="85" t="s">
        <v>26</v>
      </c>
      <c r="O150" s="52">
        <v>0.19700000000000001</v>
      </c>
      <c r="P150" s="52">
        <f>O150*H150</f>
        <v>1.0244</v>
      </c>
      <c r="Q150" s="52">
        <v>0</v>
      </c>
      <c r="R150" s="52">
        <f>Q150*H150</f>
        <v>0</v>
      </c>
      <c r="S150" s="52">
        <v>0</v>
      </c>
      <c r="T150" s="53">
        <f>S150*H150</f>
        <v>0</v>
      </c>
      <c r="AR150" s="54" t="s">
        <v>81</v>
      </c>
      <c r="AT150" s="54" t="s">
        <v>77</v>
      </c>
      <c r="AU150" s="54" t="s">
        <v>1</v>
      </c>
      <c r="AY150" s="2" t="s">
        <v>75</v>
      </c>
      <c r="BE150" s="55">
        <f>IF(N150="základní",J150,0)</f>
        <v>0</v>
      </c>
      <c r="BF150" s="55">
        <f>IF(N150="snížená",J150,0)</f>
        <v>0</v>
      </c>
      <c r="BG150" s="55">
        <f>IF(N150="zákl. přenesená",J150,0)</f>
        <v>0</v>
      </c>
      <c r="BH150" s="55">
        <f>IF(N150="sníž. přenesená",J150,0)</f>
        <v>0</v>
      </c>
      <c r="BI150" s="55">
        <f>IF(N150="nulová",J150,0)</f>
        <v>0</v>
      </c>
      <c r="BJ150" s="2" t="s">
        <v>73</v>
      </c>
      <c r="BK150" s="55">
        <f>ROUND(I150*H150,2)</f>
        <v>0</v>
      </c>
      <c r="BL150" s="2" t="s">
        <v>81</v>
      </c>
      <c r="BM150" s="54" t="s">
        <v>101</v>
      </c>
    </row>
    <row r="151" spans="1:65" s="6" customFormat="1" ht="42" customHeight="1" x14ac:dyDescent="0.25">
      <c r="A151" s="66"/>
      <c r="B151" s="179"/>
      <c r="C151" s="70">
        <v>7</v>
      </c>
      <c r="D151" s="70" t="s">
        <v>77</v>
      </c>
      <c r="E151" s="76" t="s">
        <v>102</v>
      </c>
      <c r="F151" s="77" t="s">
        <v>103</v>
      </c>
      <c r="G151" s="78" t="s">
        <v>104</v>
      </c>
      <c r="H151" s="79">
        <v>5.2</v>
      </c>
      <c r="I151" s="80"/>
      <c r="J151" s="180">
        <f>ROUND(I151*H151,2)</f>
        <v>0</v>
      </c>
      <c r="K151" s="163"/>
      <c r="L151" s="83"/>
      <c r="M151" s="84" t="s">
        <v>8</v>
      </c>
      <c r="N151" s="85" t="s">
        <v>26</v>
      </c>
      <c r="O151" s="52">
        <v>0</v>
      </c>
      <c r="P151" s="52">
        <f>O151*H151</f>
        <v>0</v>
      </c>
      <c r="Q151" s="52">
        <v>0</v>
      </c>
      <c r="R151" s="52">
        <f>Q151*H151</f>
        <v>0</v>
      </c>
      <c r="S151" s="52">
        <v>0</v>
      </c>
      <c r="T151" s="53">
        <f>S151*H151</f>
        <v>0</v>
      </c>
      <c r="AR151" s="54" t="s">
        <v>81</v>
      </c>
      <c r="AT151" s="54" t="s">
        <v>77</v>
      </c>
      <c r="AU151" s="54" t="s">
        <v>1</v>
      </c>
      <c r="AY151" s="2" t="s">
        <v>75</v>
      </c>
      <c r="BE151" s="55">
        <f>IF(N151="základní",J151,0)</f>
        <v>0</v>
      </c>
      <c r="BF151" s="55">
        <f>IF(N151="snížená",J151,0)</f>
        <v>0</v>
      </c>
      <c r="BG151" s="55">
        <f>IF(N151="zákl. přenesená",J151,0)</f>
        <v>0</v>
      </c>
      <c r="BH151" s="55">
        <f>IF(N151="sníž. přenesená",J151,0)</f>
        <v>0</v>
      </c>
      <c r="BI151" s="55">
        <f>IF(N151="nulová",J151,0)</f>
        <v>0</v>
      </c>
      <c r="BJ151" s="2" t="s">
        <v>73</v>
      </c>
      <c r="BK151" s="55">
        <f>ROUND(I151*H151,2)</f>
        <v>0</v>
      </c>
      <c r="BL151" s="2" t="s">
        <v>81</v>
      </c>
      <c r="BM151" s="54" t="s">
        <v>105</v>
      </c>
    </row>
    <row r="152" spans="1:65" s="56" customFormat="1" ht="11.25" x14ac:dyDescent="0.25">
      <c r="A152" s="71"/>
      <c r="B152" s="181"/>
      <c r="C152" s="182"/>
      <c r="D152" s="183" t="s">
        <v>84</v>
      </c>
      <c r="E152" s="184" t="s">
        <v>8</v>
      </c>
      <c r="F152" s="185" t="s">
        <v>219</v>
      </c>
      <c r="G152" s="182"/>
      <c r="H152" s="186"/>
      <c r="I152" s="182"/>
      <c r="J152" s="187"/>
      <c r="K152" s="71"/>
      <c r="L152" s="86"/>
      <c r="M152" s="87"/>
      <c r="N152" s="71"/>
      <c r="T152" s="58"/>
      <c r="AT152" s="57" t="s">
        <v>84</v>
      </c>
      <c r="AU152" s="57" t="s">
        <v>1</v>
      </c>
      <c r="AV152" s="56" t="s">
        <v>1</v>
      </c>
      <c r="AW152" s="56" t="s">
        <v>85</v>
      </c>
      <c r="AX152" s="56" t="s">
        <v>73</v>
      </c>
      <c r="AY152" s="57" t="s">
        <v>75</v>
      </c>
    </row>
    <row r="153" spans="1:65" s="6" customFormat="1" ht="41.25" customHeight="1" x14ac:dyDescent="0.25">
      <c r="A153" s="66"/>
      <c r="B153" s="179"/>
      <c r="C153" s="70">
        <v>8</v>
      </c>
      <c r="D153" s="70" t="s">
        <v>77</v>
      </c>
      <c r="E153" s="76" t="s">
        <v>106</v>
      </c>
      <c r="F153" s="77" t="s">
        <v>107</v>
      </c>
      <c r="G153" s="78" t="s">
        <v>83</v>
      </c>
      <c r="H153" s="79">
        <v>5.2</v>
      </c>
      <c r="I153" s="80"/>
      <c r="J153" s="180">
        <f>ROUND(I153*H153,2)</f>
        <v>0</v>
      </c>
      <c r="K153" s="163"/>
      <c r="L153" s="83"/>
      <c r="M153" s="84" t="s">
        <v>8</v>
      </c>
      <c r="N153" s="85" t="s">
        <v>26</v>
      </c>
      <c r="O153" s="52">
        <v>8.9999999999999993E-3</v>
      </c>
      <c r="P153" s="52">
        <f>O153*H153</f>
        <v>4.6800000000000001E-2</v>
      </c>
      <c r="Q153" s="52">
        <v>0</v>
      </c>
      <c r="R153" s="52">
        <f>Q153*H153</f>
        <v>0</v>
      </c>
      <c r="S153" s="52">
        <v>0</v>
      </c>
      <c r="T153" s="53">
        <f>S153*H153</f>
        <v>0</v>
      </c>
      <c r="AR153" s="54" t="s">
        <v>81</v>
      </c>
      <c r="AT153" s="54" t="s">
        <v>77</v>
      </c>
      <c r="AU153" s="54" t="s">
        <v>1</v>
      </c>
      <c r="AY153" s="2" t="s">
        <v>75</v>
      </c>
      <c r="BE153" s="55">
        <f>IF(N153="základní",J153,0)</f>
        <v>0</v>
      </c>
      <c r="BF153" s="55">
        <f>IF(N153="snížená",J153,0)</f>
        <v>0</v>
      </c>
      <c r="BG153" s="55">
        <f>IF(N153="zákl. přenesená",J153,0)</f>
        <v>0</v>
      </c>
      <c r="BH153" s="55">
        <f>IF(N153="sníž. přenesená",J153,0)</f>
        <v>0</v>
      </c>
      <c r="BI153" s="55">
        <f>IF(N153="nulová",J153,0)</f>
        <v>0</v>
      </c>
      <c r="BJ153" s="2" t="s">
        <v>73</v>
      </c>
      <c r="BK153" s="55">
        <f>ROUND(I153*H153,2)</f>
        <v>0</v>
      </c>
      <c r="BL153" s="2" t="s">
        <v>81</v>
      </c>
      <c r="BM153" s="54" t="s">
        <v>108</v>
      </c>
    </row>
    <row r="154" spans="1:65" s="56" customFormat="1" ht="11.25" x14ac:dyDescent="0.25">
      <c r="A154" s="71"/>
      <c r="B154" s="181"/>
      <c r="C154" s="182"/>
      <c r="D154" s="183" t="s">
        <v>84</v>
      </c>
      <c r="E154" s="184" t="s">
        <v>8</v>
      </c>
      <c r="F154" s="185" t="s">
        <v>109</v>
      </c>
      <c r="G154" s="182"/>
      <c r="H154" s="186"/>
      <c r="I154" s="182"/>
      <c r="J154" s="187"/>
      <c r="K154" s="71"/>
      <c r="L154" s="86"/>
      <c r="M154" s="87"/>
      <c r="N154" s="71"/>
      <c r="T154" s="58"/>
      <c r="AT154" s="57" t="s">
        <v>84</v>
      </c>
      <c r="AU154" s="57" t="s">
        <v>1</v>
      </c>
      <c r="AV154" s="56" t="s">
        <v>1</v>
      </c>
      <c r="AW154" s="56" t="s">
        <v>85</v>
      </c>
      <c r="AX154" s="56" t="s">
        <v>73</v>
      </c>
      <c r="AY154" s="57" t="s">
        <v>75</v>
      </c>
    </row>
    <row r="155" spans="1:65" s="6" customFormat="1" ht="45.75" customHeight="1" x14ac:dyDescent="0.25">
      <c r="A155" s="66"/>
      <c r="B155" s="179"/>
      <c r="C155" s="70">
        <v>9</v>
      </c>
      <c r="D155" s="70" t="s">
        <v>77</v>
      </c>
      <c r="E155" s="76" t="s">
        <v>110</v>
      </c>
      <c r="F155" s="77" t="s">
        <v>111</v>
      </c>
      <c r="G155" s="78" t="s">
        <v>83</v>
      </c>
      <c r="H155" s="79">
        <v>12.6</v>
      </c>
      <c r="I155" s="80"/>
      <c r="J155" s="180">
        <f>ROUND(I155*H155,2)</f>
        <v>0</v>
      </c>
      <c r="K155" s="163"/>
      <c r="L155" s="83"/>
      <c r="M155" s="84" t="s">
        <v>8</v>
      </c>
      <c r="N155" s="85" t="s">
        <v>26</v>
      </c>
      <c r="O155" s="52">
        <v>0.32800000000000001</v>
      </c>
      <c r="P155" s="52">
        <f>O155*H155</f>
        <v>4.1328000000000005</v>
      </c>
      <c r="Q155" s="52">
        <v>0</v>
      </c>
      <c r="R155" s="52">
        <f>Q155*H155</f>
        <v>0</v>
      </c>
      <c r="S155" s="52">
        <v>0</v>
      </c>
      <c r="T155" s="53">
        <f>S155*H155</f>
        <v>0</v>
      </c>
      <c r="AR155" s="54" t="s">
        <v>81</v>
      </c>
      <c r="AT155" s="54" t="s">
        <v>77</v>
      </c>
      <c r="AU155" s="54" t="s">
        <v>1</v>
      </c>
      <c r="AY155" s="2" t="s">
        <v>75</v>
      </c>
      <c r="BE155" s="55">
        <f>IF(N155="základní",J155,0)</f>
        <v>0</v>
      </c>
      <c r="BF155" s="55">
        <f>IF(N155="snížená",J155,0)</f>
        <v>0</v>
      </c>
      <c r="BG155" s="55">
        <f>IF(N155="zákl. přenesená",J155,0)</f>
        <v>0</v>
      </c>
      <c r="BH155" s="55">
        <f>IF(N155="sníž. přenesená",J155,0)</f>
        <v>0</v>
      </c>
      <c r="BI155" s="55">
        <f>IF(N155="nulová",J155,0)</f>
        <v>0</v>
      </c>
      <c r="BJ155" s="2" t="s">
        <v>73</v>
      </c>
      <c r="BK155" s="55">
        <f>ROUND(I155*H155,2)</f>
        <v>0</v>
      </c>
      <c r="BL155" s="2" t="s">
        <v>81</v>
      </c>
      <c r="BM155" s="54" t="s">
        <v>112</v>
      </c>
    </row>
    <row r="156" spans="1:65" s="56" customFormat="1" ht="15" customHeight="1" x14ac:dyDescent="0.25">
      <c r="A156" s="71"/>
      <c r="B156" s="181"/>
      <c r="C156" s="182"/>
      <c r="D156" s="183" t="s">
        <v>84</v>
      </c>
      <c r="E156" s="184" t="s">
        <v>8</v>
      </c>
      <c r="F156" s="185" t="s">
        <v>218</v>
      </c>
      <c r="G156" s="182"/>
      <c r="H156" s="186"/>
      <c r="I156" s="182"/>
      <c r="J156" s="187"/>
      <c r="K156" s="71"/>
      <c r="L156" s="86"/>
      <c r="M156" s="87"/>
      <c r="N156" s="71"/>
      <c r="T156" s="58"/>
      <c r="AT156" s="57" t="s">
        <v>84</v>
      </c>
      <c r="AU156" s="57" t="s">
        <v>1</v>
      </c>
      <c r="AV156" s="56" t="s">
        <v>1</v>
      </c>
      <c r="AW156" s="56" t="s">
        <v>85</v>
      </c>
      <c r="AX156" s="56" t="s">
        <v>73</v>
      </c>
      <c r="AY156" s="57" t="s">
        <v>75</v>
      </c>
    </row>
    <row r="157" spans="1:65" s="6" customFormat="1" ht="67.5" customHeight="1" x14ac:dyDescent="0.25">
      <c r="A157" s="66"/>
      <c r="B157" s="179"/>
      <c r="C157" s="70">
        <v>10</v>
      </c>
      <c r="D157" s="70" t="s">
        <v>77</v>
      </c>
      <c r="E157" s="76" t="s">
        <v>113</v>
      </c>
      <c r="F157" s="77" t="s">
        <v>114</v>
      </c>
      <c r="G157" s="78" t="s">
        <v>83</v>
      </c>
      <c r="H157" s="79">
        <v>5.2</v>
      </c>
      <c r="I157" s="80"/>
      <c r="J157" s="180">
        <f>ROUND(I157*H157,2)</f>
        <v>0</v>
      </c>
      <c r="K157" s="163"/>
      <c r="L157" s="83"/>
      <c r="M157" s="84" t="s">
        <v>8</v>
      </c>
      <c r="N157" s="85" t="s">
        <v>26</v>
      </c>
      <c r="O157" s="52">
        <v>1.7889999999999999</v>
      </c>
      <c r="P157" s="52">
        <f>O157*H157</f>
        <v>9.3027999999999995</v>
      </c>
      <c r="Q157" s="52">
        <v>0</v>
      </c>
      <c r="R157" s="52">
        <f>Q157*H157</f>
        <v>0</v>
      </c>
      <c r="S157" s="52">
        <v>0</v>
      </c>
      <c r="T157" s="53">
        <f>S157*H157</f>
        <v>0</v>
      </c>
      <c r="AR157" s="54" t="s">
        <v>81</v>
      </c>
      <c r="AT157" s="54" t="s">
        <v>77</v>
      </c>
      <c r="AU157" s="54" t="s">
        <v>1</v>
      </c>
      <c r="AY157" s="2" t="s">
        <v>75</v>
      </c>
      <c r="BE157" s="55">
        <f>IF(N157="základní",J157,0)</f>
        <v>0</v>
      </c>
      <c r="BF157" s="55">
        <f>IF(N157="snížená",J157,0)</f>
        <v>0</v>
      </c>
      <c r="BG157" s="55">
        <f>IF(N157="zákl. přenesená",J157,0)</f>
        <v>0</v>
      </c>
      <c r="BH157" s="55">
        <f>IF(N157="sníž. přenesená",J157,0)</f>
        <v>0</v>
      </c>
      <c r="BI157" s="55">
        <f>IF(N157="nulová",J157,0)</f>
        <v>0</v>
      </c>
      <c r="BJ157" s="2" t="s">
        <v>73</v>
      </c>
      <c r="BK157" s="55">
        <f>ROUND(I157*H157,2)</f>
        <v>0</v>
      </c>
      <c r="BL157" s="2" t="s">
        <v>81</v>
      </c>
      <c r="BM157" s="54" t="s">
        <v>115</v>
      </c>
    </row>
    <row r="158" spans="1:65" s="56" customFormat="1" ht="17.25" customHeight="1" x14ac:dyDescent="0.25">
      <c r="A158" s="71"/>
      <c r="B158" s="181"/>
      <c r="C158" s="182"/>
      <c r="D158" s="183" t="s">
        <v>84</v>
      </c>
      <c r="E158" s="184" t="s">
        <v>8</v>
      </c>
      <c r="F158" s="185" t="s">
        <v>214</v>
      </c>
      <c r="G158" s="182"/>
      <c r="H158" s="186"/>
      <c r="I158" s="182"/>
      <c r="J158" s="187"/>
      <c r="K158" s="71"/>
      <c r="L158" s="86"/>
      <c r="M158" s="87"/>
      <c r="N158" s="71"/>
      <c r="T158" s="58"/>
      <c r="AT158" s="57" t="s">
        <v>84</v>
      </c>
      <c r="AU158" s="57" t="s">
        <v>1</v>
      </c>
      <c r="AV158" s="56" t="s">
        <v>1</v>
      </c>
      <c r="AW158" s="56" t="s">
        <v>85</v>
      </c>
      <c r="AX158" s="56" t="s">
        <v>73</v>
      </c>
      <c r="AY158" s="57" t="s">
        <v>75</v>
      </c>
    </row>
    <row r="159" spans="1:65" s="6" customFormat="1" ht="26.25" customHeight="1" x14ac:dyDescent="0.25">
      <c r="A159" s="66"/>
      <c r="B159" s="179"/>
      <c r="C159" s="70">
        <v>11</v>
      </c>
      <c r="D159" s="70" t="s">
        <v>77</v>
      </c>
      <c r="E159" s="76" t="s">
        <v>116</v>
      </c>
      <c r="F159" s="77" t="s">
        <v>217</v>
      </c>
      <c r="G159" s="78" t="s">
        <v>83</v>
      </c>
      <c r="H159" s="79">
        <v>5.2</v>
      </c>
      <c r="I159" s="80"/>
      <c r="J159" s="180">
        <f>ROUND(I159*H159,2)</f>
        <v>0</v>
      </c>
      <c r="K159" s="163"/>
      <c r="L159" s="83"/>
      <c r="M159" s="84" t="s">
        <v>8</v>
      </c>
      <c r="N159" s="85" t="s">
        <v>26</v>
      </c>
      <c r="O159" s="52">
        <v>0.85199999999999998</v>
      </c>
      <c r="P159" s="52">
        <f>O159*H159</f>
        <v>4.4303999999999997</v>
      </c>
      <c r="Q159" s="52">
        <v>0</v>
      </c>
      <c r="R159" s="52">
        <f>Q159*H159</f>
        <v>0</v>
      </c>
      <c r="S159" s="52">
        <v>0</v>
      </c>
      <c r="T159" s="53">
        <f>S159*H159</f>
        <v>0</v>
      </c>
      <c r="AR159" s="54" t="s">
        <v>81</v>
      </c>
      <c r="AT159" s="54" t="s">
        <v>77</v>
      </c>
      <c r="AU159" s="54" t="s">
        <v>1</v>
      </c>
      <c r="AY159" s="2" t="s">
        <v>75</v>
      </c>
      <c r="BE159" s="55">
        <f>IF(N159="základní",J159,0)</f>
        <v>0</v>
      </c>
      <c r="BF159" s="55">
        <f>IF(N159="snížená",J159,0)</f>
        <v>0</v>
      </c>
      <c r="BG159" s="55">
        <f>IF(N159="zákl. přenesená",J159,0)</f>
        <v>0</v>
      </c>
      <c r="BH159" s="55">
        <f>IF(N159="sníž. přenesená",J159,0)</f>
        <v>0</v>
      </c>
      <c r="BI159" s="55">
        <f>IF(N159="nulová",J159,0)</f>
        <v>0</v>
      </c>
      <c r="BJ159" s="2" t="s">
        <v>73</v>
      </c>
      <c r="BK159" s="55">
        <f>ROUND(I159*H159,2)</f>
        <v>0</v>
      </c>
      <c r="BL159" s="2" t="s">
        <v>81</v>
      </c>
      <c r="BM159" s="54" t="s">
        <v>117</v>
      </c>
    </row>
    <row r="160" spans="1:65" s="44" customFormat="1" ht="22.9" customHeight="1" x14ac:dyDescent="0.2">
      <c r="A160" s="69"/>
      <c r="B160" s="175"/>
      <c r="C160" s="170"/>
      <c r="D160" s="176" t="s">
        <v>70</v>
      </c>
      <c r="E160" s="177" t="s">
        <v>1</v>
      </c>
      <c r="F160" s="177" t="s">
        <v>118</v>
      </c>
      <c r="G160" s="170"/>
      <c r="H160" s="170"/>
      <c r="I160" s="170"/>
      <c r="J160" s="178">
        <f>SUM(J161:J166)</f>
        <v>0</v>
      </c>
      <c r="K160" s="69"/>
      <c r="L160" s="81"/>
      <c r="M160" s="82"/>
      <c r="N160" s="69"/>
      <c r="P160" s="48">
        <f>SUM(P161:P166)</f>
        <v>3.7767999999999997</v>
      </c>
      <c r="R160" s="48">
        <f>SUM(R161:R166)</f>
        <v>0.7795709999999999</v>
      </c>
      <c r="T160" s="49">
        <f>SUM(T161:T166)</f>
        <v>0</v>
      </c>
      <c r="AR160" s="46" t="s">
        <v>73</v>
      </c>
      <c r="AT160" s="50" t="s">
        <v>70</v>
      </c>
      <c r="AU160" s="50" t="s">
        <v>73</v>
      </c>
      <c r="AY160" s="46" t="s">
        <v>75</v>
      </c>
      <c r="BK160" s="51">
        <f>SUM(BK161:BK166)</f>
        <v>0</v>
      </c>
    </row>
    <row r="161" spans="1:65" s="6" customFormat="1" ht="21.75" customHeight="1" x14ac:dyDescent="0.25">
      <c r="A161" s="66"/>
      <c r="B161" s="179"/>
      <c r="C161" s="70">
        <v>12</v>
      </c>
      <c r="D161" s="70" t="s">
        <v>77</v>
      </c>
      <c r="E161" s="76" t="s">
        <v>119</v>
      </c>
      <c r="F161" s="77" t="s">
        <v>120</v>
      </c>
      <c r="G161" s="78" t="s">
        <v>83</v>
      </c>
      <c r="H161" s="79">
        <v>0.3</v>
      </c>
      <c r="I161" s="80"/>
      <c r="J161" s="180">
        <f>ROUND(I161*H161,2)</f>
        <v>0</v>
      </c>
      <c r="K161" s="163"/>
      <c r="L161" s="83"/>
      <c r="M161" s="84" t="s">
        <v>8</v>
      </c>
      <c r="N161" s="85" t="s">
        <v>26</v>
      </c>
      <c r="O161" s="52">
        <v>0.58399999999999996</v>
      </c>
      <c r="P161" s="52">
        <f>O161*H161</f>
        <v>0.17519999999999999</v>
      </c>
      <c r="Q161" s="52">
        <v>2.45329</v>
      </c>
      <c r="R161" s="52">
        <f>Q161*H161</f>
        <v>0.73598699999999995</v>
      </c>
      <c r="S161" s="52">
        <v>0</v>
      </c>
      <c r="T161" s="53">
        <f>S161*H161</f>
        <v>0</v>
      </c>
      <c r="AR161" s="54" t="s">
        <v>81</v>
      </c>
      <c r="AT161" s="54" t="s">
        <v>77</v>
      </c>
      <c r="AU161" s="54" t="s">
        <v>1</v>
      </c>
      <c r="AY161" s="2" t="s">
        <v>75</v>
      </c>
      <c r="BE161" s="55">
        <f>IF(N161="základní",J161,0)</f>
        <v>0</v>
      </c>
      <c r="BF161" s="55">
        <f>IF(N161="snížená",J161,0)</f>
        <v>0</v>
      </c>
      <c r="BG161" s="55">
        <f>IF(N161="zákl. přenesená",J161,0)</f>
        <v>0</v>
      </c>
      <c r="BH161" s="55">
        <f>IF(N161="sníž. přenesená",J161,0)</f>
        <v>0</v>
      </c>
      <c r="BI161" s="55">
        <f>IF(N161="nulová",J161,0)</f>
        <v>0</v>
      </c>
      <c r="BJ161" s="2" t="s">
        <v>73</v>
      </c>
      <c r="BK161" s="55">
        <f>ROUND(I161*H161,2)</f>
        <v>0</v>
      </c>
      <c r="BL161" s="2" t="s">
        <v>81</v>
      </c>
      <c r="BM161" s="54" t="s">
        <v>121</v>
      </c>
    </row>
    <row r="162" spans="1:65" s="56" customFormat="1" ht="11.25" x14ac:dyDescent="0.25">
      <c r="A162" s="71"/>
      <c r="B162" s="181"/>
      <c r="C162" s="182"/>
      <c r="D162" s="183" t="s">
        <v>84</v>
      </c>
      <c r="E162" s="184" t="s">
        <v>8</v>
      </c>
      <c r="F162" s="185" t="s">
        <v>212</v>
      </c>
      <c r="G162" s="182"/>
      <c r="H162" s="186"/>
      <c r="I162" s="182"/>
      <c r="J162" s="187"/>
      <c r="K162" s="71"/>
      <c r="L162" s="86"/>
      <c r="M162" s="87"/>
      <c r="N162" s="71"/>
      <c r="T162" s="58"/>
      <c r="AT162" s="57" t="s">
        <v>84</v>
      </c>
      <c r="AU162" s="57" t="s">
        <v>1</v>
      </c>
      <c r="AV162" s="56" t="s">
        <v>1</v>
      </c>
      <c r="AW162" s="56" t="s">
        <v>85</v>
      </c>
      <c r="AX162" s="56" t="s">
        <v>73</v>
      </c>
      <c r="AY162" s="57" t="s">
        <v>75</v>
      </c>
    </row>
    <row r="163" spans="1:65" s="6" customFormat="1" ht="16.5" customHeight="1" x14ac:dyDescent="0.25">
      <c r="A163" s="66"/>
      <c r="B163" s="179"/>
      <c r="C163" s="70">
        <v>13</v>
      </c>
      <c r="D163" s="70" t="s">
        <v>77</v>
      </c>
      <c r="E163" s="76" t="s">
        <v>122</v>
      </c>
      <c r="F163" s="77" t="s">
        <v>123</v>
      </c>
      <c r="G163" s="78" t="s">
        <v>124</v>
      </c>
      <c r="H163" s="79">
        <v>2.6</v>
      </c>
      <c r="I163" s="80"/>
      <c r="J163" s="180">
        <f>ROUND(I163*H163,2)</f>
        <v>0</v>
      </c>
      <c r="K163" s="163"/>
      <c r="L163" s="83"/>
      <c r="M163" s="84" t="s">
        <v>8</v>
      </c>
      <c r="N163" s="85" t="s">
        <v>26</v>
      </c>
      <c r="O163" s="52">
        <v>0.27400000000000002</v>
      </c>
      <c r="P163" s="52">
        <f>O163*H163</f>
        <v>0.71240000000000003</v>
      </c>
      <c r="Q163" s="52">
        <v>2.64E-3</v>
      </c>
      <c r="R163" s="52">
        <f>Q163*H163</f>
        <v>6.8640000000000003E-3</v>
      </c>
      <c r="S163" s="52">
        <v>0</v>
      </c>
      <c r="T163" s="53">
        <f>S163*H163</f>
        <v>0</v>
      </c>
      <c r="AR163" s="54" t="s">
        <v>81</v>
      </c>
      <c r="AT163" s="54" t="s">
        <v>77</v>
      </c>
      <c r="AU163" s="54" t="s">
        <v>1</v>
      </c>
      <c r="AY163" s="2" t="s">
        <v>75</v>
      </c>
      <c r="BE163" s="55">
        <f>IF(N163="základní",J163,0)</f>
        <v>0</v>
      </c>
      <c r="BF163" s="55">
        <f>IF(N163="snížená",J163,0)</f>
        <v>0</v>
      </c>
      <c r="BG163" s="55">
        <f>IF(N163="zákl. přenesená",J163,0)</f>
        <v>0</v>
      </c>
      <c r="BH163" s="55">
        <f>IF(N163="sníž. přenesená",J163,0)</f>
        <v>0</v>
      </c>
      <c r="BI163" s="55">
        <f>IF(N163="nulová",J163,0)</f>
        <v>0</v>
      </c>
      <c r="BJ163" s="2" t="s">
        <v>73</v>
      </c>
      <c r="BK163" s="55">
        <f>ROUND(I163*H163,2)</f>
        <v>0</v>
      </c>
      <c r="BL163" s="2" t="s">
        <v>81</v>
      </c>
      <c r="BM163" s="54" t="s">
        <v>125</v>
      </c>
    </row>
    <row r="164" spans="1:65" s="56" customFormat="1" ht="11.25" x14ac:dyDescent="0.25">
      <c r="A164" s="71"/>
      <c r="B164" s="181"/>
      <c r="C164" s="182"/>
      <c r="D164" s="183" t="s">
        <v>84</v>
      </c>
      <c r="E164" s="184" t="s">
        <v>8</v>
      </c>
      <c r="F164" s="185" t="s">
        <v>213</v>
      </c>
      <c r="G164" s="182"/>
      <c r="H164" s="186"/>
      <c r="I164" s="182"/>
      <c r="J164" s="187"/>
      <c r="K164" s="71"/>
      <c r="L164" s="86"/>
      <c r="M164" s="87"/>
      <c r="N164" s="71"/>
      <c r="T164" s="58"/>
      <c r="AT164" s="57" t="s">
        <v>84</v>
      </c>
      <c r="AU164" s="57" t="s">
        <v>1</v>
      </c>
      <c r="AV164" s="56" t="s">
        <v>1</v>
      </c>
      <c r="AW164" s="56" t="s">
        <v>85</v>
      </c>
      <c r="AX164" s="56" t="s">
        <v>73</v>
      </c>
      <c r="AY164" s="57" t="s">
        <v>75</v>
      </c>
    </row>
    <row r="165" spans="1:65" s="6" customFormat="1" ht="16.5" customHeight="1" x14ac:dyDescent="0.25">
      <c r="A165" s="66"/>
      <c r="B165" s="179"/>
      <c r="C165" s="70">
        <v>14</v>
      </c>
      <c r="D165" s="70" t="s">
        <v>77</v>
      </c>
      <c r="E165" s="76" t="s">
        <v>126</v>
      </c>
      <c r="F165" s="77" t="s">
        <v>127</v>
      </c>
      <c r="G165" s="78" t="s">
        <v>124</v>
      </c>
      <c r="H165" s="79">
        <v>2.6</v>
      </c>
      <c r="I165" s="80"/>
      <c r="J165" s="180">
        <f>ROUND(I165*H165,2)</f>
        <v>0</v>
      </c>
      <c r="K165" s="163"/>
      <c r="L165" s="83"/>
      <c r="M165" s="84" t="s">
        <v>8</v>
      </c>
      <c r="N165" s="85" t="s">
        <v>26</v>
      </c>
      <c r="O165" s="52">
        <v>9.1999999999999998E-2</v>
      </c>
      <c r="P165" s="52">
        <f>O165*H165</f>
        <v>0.2392</v>
      </c>
      <c r="Q165" s="52">
        <v>0</v>
      </c>
      <c r="R165" s="52">
        <f>Q165*H165</f>
        <v>0</v>
      </c>
      <c r="S165" s="52">
        <v>0</v>
      </c>
      <c r="T165" s="53">
        <f>S165*H165</f>
        <v>0</v>
      </c>
      <c r="AR165" s="54" t="s">
        <v>81</v>
      </c>
      <c r="AT165" s="54" t="s">
        <v>77</v>
      </c>
      <c r="AU165" s="54" t="s">
        <v>1</v>
      </c>
      <c r="AY165" s="2" t="s">
        <v>75</v>
      </c>
      <c r="BE165" s="55">
        <f>IF(N165="základní",J165,0)</f>
        <v>0</v>
      </c>
      <c r="BF165" s="55">
        <f>IF(N165="snížená",J165,0)</f>
        <v>0</v>
      </c>
      <c r="BG165" s="55">
        <f>IF(N165="zákl. přenesená",J165,0)</f>
        <v>0</v>
      </c>
      <c r="BH165" s="55">
        <f>IF(N165="sníž. přenesená",J165,0)</f>
        <v>0</v>
      </c>
      <c r="BI165" s="55">
        <f>IF(N165="nulová",J165,0)</f>
        <v>0</v>
      </c>
      <c r="BJ165" s="2" t="s">
        <v>73</v>
      </c>
      <c r="BK165" s="55">
        <f>ROUND(I165*H165,2)</f>
        <v>0</v>
      </c>
      <c r="BL165" s="2" t="s">
        <v>81</v>
      </c>
      <c r="BM165" s="54" t="s">
        <v>128</v>
      </c>
    </row>
    <row r="166" spans="1:65" s="6" customFormat="1" ht="21.75" customHeight="1" x14ac:dyDescent="0.25">
      <c r="A166" s="66"/>
      <c r="B166" s="179"/>
      <c r="C166" s="70">
        <v>15</v>
      </c>
      <c r="D166" s="70" t="s">
        <v>77</v>
      </c>
      <c r="E166" s="76" t="s">
        <v>130</v>
      </c>
      <c r="F166" s="77" t="s">
        <v>131</v>
      </c>
      <c r="G166" s="78" t="s">
        <v>244</v>
      </c>
      <c r="H166" s="79">
        <v>2</v>
      </c>
      <c r="I166" s="80"/>
      <c r="J166" s="180">
        <f>ROUND(I166*H166,2)</f>
        <v>0</v>
      </c>
      <c r="K166" s="163"/>
      <c r="L166" s="83"/>
      <c r="M166" s="84" t="s">
        <v>8</v>
      </c>
      <c r="N166" s="85" t="s">
        <v>26</v>
      </c>
      <c r="O166" s="52">
        <v>1.325</v>
      </c>
      <c r="P166" s="52">
        <f>O166*H166</f>
        <v>2.65</v>
      </c>
      <c r="Q166" s="52">
        <v>1.8360000000000001E-2</v>
      </c>
      <c r="R166" s="52">
        <f>Q166*H166</f>
        <v>3.6720000000000003E-2</v>
      </c>
      <c r="S166" s="52">
        <v>0</v>
      </c>
      <c r="T166" s="53">
        <f>S166*H166</f>
        <v>0</v>
      </c>
      <c r="AR166" s="54" t="s">
        <v>81</v>
      </c>
      <c r="AT166" s="54" t="s">
        <v>77</v>
      </c>
      <c r="AU166" s="54" t="s">
        <v>1</v>
      </c>
      <c r="AY166" s="2" t="s">
        <v>75</v>
      </c>
      <c r="BE166" s="55">
        <f>IF(N166="základní",J166,0)</f>
        <v>0</v>
      </c>
      <c r="BF166" s="55">
        <f>IF(N166="snížená",J166,0)</f>
        <v>0</v>
      </c>
      <c r="BG166" s="55">
        <f>IF(N166="zákl. přenesená",J166,0)</f>
        <v>0</v>
      </c>
      <c r="BH166" s="55">
        <f>IF(N166="sníž. přenesená",J166,0)</f>
        <v>0</v>
      </c>
      <c r="BI166" s="55">
        <f>IF(N166="nulová",J166,0)</f>
        <v>0</v>
      </c>
      <c r="BJ166" s="2" t="s">
        <v>73</v>
      </c>
      <c r="BK166" s="55">
        <f>ROUND(I166*H166,2)</f>
        <v>0</v>
      </c>
      <c r="BL166" s="2" t="s">
        <v>81</v>
      </c>
      <c r="BM166" s="54" t="s">
        <v>133</v>
      </c>
    </row>
    <row r="167" spans="1:65" s="44" customFormat="1" ht="22.9" customHeight="1" x14ac:dyDescent="0.2">
      <c r="A167" s="69"/>
      <c r="B167" s="175"/>
      <c r="C167" s="170"/>
      <c r="D167" s="176" t="s">
        <v>70</v>
      </c>
      <c r="E167" s="177" t="s">
        <v>81</v>
      </c>
      <c r="F167" s="177" t="s">
        <v>134</v>
      </c>
      <c r="G167" s="170"/>
      <c r="H167" s="170"/>
      <c r="I167" s="170"/>
      <c r="J167" s="178">
        <f>SUM(J168:J170)</f>
        <v>0</v>
      </c>
      <c r="K167" s="69"/>
      <c r="L167" s="81"/>
      <c r="M167" s="82"/>
      <c r="N167" s="69"/>
      <c r="P167" s="48">
        <f>SUM(P168:P169)</f>
        <v>8.8140000000000001</v>
      </c>
      <c r="R167" s="48">
        <f>SUM(R168:R169)</f>
        <v>0</v>
      </c>
      <c r="T167" s="49">
        <f>SUM(T168:T169)</f>
        <v>0</v>
      </c>
      <c r="AR167" s="46" t="s">
        <v>73</v>
      </c>
      <c r="AT167" s="50" t="s">
        <v>70</v>
      </c>
      <c r="AU167" s="50" t="s">
        <v>73</v>
      </c>
      <c r="AY167" s="46" t="s">
        <v>75</v>
      </c>
      <c r="BK167" s="51">
        <f>SUM(BK168:BK169)</f>
        <v>0</v>
      </c>
    </row>
    <row r="168" spans="1:65" s="6" customFormat="1" ht="21.75" customHeight="1" x14ac:dyDescent="0.25">
      <c r="A168" s="66"/>
      <c r="B168" s="179"/>
      <c r="C168" s="70">
        <v>16</v>
      </c>
      <c r="D168" s="70" t="s">
        <v>77</v>
      </c>
      <c r="E168" s="76" t="s">
        <v>135</v>
      </c>
      <c r="F168" s="77" t="s">
        <v>136</v>
      </c>
      <c r="G168" s="78" t="s">
        <v>83</v>
      </c>
      <c r="H168" s="79">
        <v>5.2</v>
      </c>
      <c r="I168" s="80"/>
      <c r="J168" s="180">
        <f>ROUND(I168*H168,2)</f>
        <v>0</v>
      </c>
      <c r="K168" s="163"/>
      <c r="L168" s="83"/>
      <c r="M168" s="84" t="s">
        <v>8</v>
      </c>
      <c r="N168" s="85" t="s">
        <v>26</v>
      </c>
      <c r="O168" s="52">
        <v>1.6950000000000001</v>
      </c>
      <c r="P168" s="52">
        <f>O168*H168</f>
        <v>8.8140000000000001</v>
      </c>
      <c r="Q168" s="52">
        <v>0</v>
      </c>
      <c r="R168" s="52">
        <f>Q168*H168</f>
        <v>0</v>
      </c>
      <c r="S168" s="52">
        <v>0</v>
      </c>
      <c r="T168" s="53">
        <f>S168*H168</f>
        <v>0</v>
      </c>
      <c r="AR168" s="54" t="s">
        <v>81</v>
      </c>
      <c r="AT168" s="54" t="s">
        <v>77</v>
      </c>
      <c r="AU168" s="54" t="s">
        <v>1</v>
      </c>
      <c r="AY168" s="2" t="s">
        <v>75</v>
      </c>
      <c r="BE168" s="55">
        <f>IF(N168="základní",J168,0)</f>
        <v>0</v>
      </c>
      <c r="BF168" s="55">
        <f>IF(N168="snížená",J168,0)</f>
        <v>0</v>
      </c>
      <c r="BG168" s="55">
        <f>IF(N168="zákl. přenesená",J168,0)</f>
        <v>0</v>
      </c>
      <c r="BH168" s="55">
        <f>IF(N168="sníž. přenesená",J168,0)</f>
        <v>0</v>
      </c>
      <c r="BI168" s="55">
        <f>IF(N168="nulová",J168,0)</f>
        <v>0</v>
      </c>
      <c r="BJ168" s="2" t="s">
        <v>73</v>
      </c>
      <c r="BK168" s="55">
        <f>ROUND(I168*H168,2)</f>
        <v>0</v>
      </c>
      <c r="BL168" s="2" t="s">
        <v>81</v>
      </c>
      <c r="BM168" s="54" t="s">
        <v>137</v>
      </c>
    </row>
    <row r="169" spans="1:65" s="56" customFormat="1" ht="19.5" customHeight="1" x14ac:dyDescent="0.25">
      <c r="A169" s="71"/>
      <c r="B169" s="181"/>
      <c r="C169" s="182"/>
      <c r="D169" s="183" t="s">
        <v>84</v>
      </c>
      <c r="E169" s="184" t="s">
        <v>8</v>
      </c>
      <c r="F169" s="185" t="s">
        <v>230</v>
      </c>
      <c r="G169" s="182"/>
      <c r="H169" s="186"/>
      <c r="I169" s="182"/>
      <c r="J169" s="187"/>
      <c r="K169" s="71"/>
      <c r="L169" s="86"/>
      <c r="M169" s="87"/>
      <c r="N169" s="71"/>
      <c r="T169" s="58"/>
      <c r="AT169" s="57" t="s">
        <v>84</v>
      </c>
      <c r="AU169" s="57" t="s">
        <v>1</v>
      </c>
      <c r="AV169" s="56" t="s">
        <v>1</v>
      </c>
      <c r="AW169" s="56" t="s">
        <v>85</v>
      </c>
      <c r="AX169" s="56" t="s">
        <v>73</v>
      </c>
      <c r="AY169" s="57" t="s">
        <v>75</v>
      </c>
    </row>
    <row r="170" spans="1:65" s="56" customFormat="1" ht="19.5" customHeight="1" x14ac:dyDescent="0.25">
      <c r="A170" s="71"/>
      <c r="B170" s="181"/>
      <c r="C170" s="70">
        <v>17</v>
      </c>
      <c r="D170" s="70" t="s">
        <v>77</v>
      </c>
      <c r="E170" s="184"/>
      <c r="F170" s="185" t="s">
        <v>236</v>
      </c>
      <c r="G170" s="78" t="s">
        <v>104</v>
      </c>
      <c r="H170" s="79">
        <v>11</v>
      </c>
      <c r="I170" s="80"/>
      <c r="J170" s="180">
        <f>ROUND(I170*H170,2)</f>
        <v>0</v>
      </c>
      <c r="K170" s="71"/>
      <c r="L170" s="86"/>
      <c r="M170" s="87"/>
      <c r="N170" s="71"/>
      <c r="T170" s="58"/>
      <c r="AT170" s="57"/>
      <c r="AU170" s="57"/>
      <c r="AY170" s="57"/>
    </row>
    <row r="171" spans="1:65" s="44" customFormat="1" ht="25.9" customHeight="1" x14ac:dyDescent="0.2">
      <c r="A171" s="69"/>
      <c r="B171" s="175"/>
      <c r="C171" s="170"/>
      <c r="D171" s="176" t="s">
        <v>70</v>
      </c>
      <c r="E171" s="193" t="s">
        <v>138</v>
      </c>
      <c r="F171" s="193" t="s">
        <v>139</v>
      </c>
      <c r="G171" s="170"/>
      <c r="H171" s="170"/>
      <c r="I171" s="170"/>
      <c r="J171" s="174">
        <f>J172+J190</f>
        <v>0</v>
      </c>
      <c r="K171" s="69"/>
      <c r="L171" s="81"/>
      <c r="M171" s="82"/>
      <c r="N171" s="69"/>
      <c r="P171" s="48">
        <f>P172+P190</f>
        <v>10.473471999999999</v>
      </c>
      <c r="R171" s="48">
        <f>R172+R190</f>
        <v>4.3555000000000003E-2</v>
      </c>
      <c r="T171" s="49">
        <f>T172+T190</f>
        <v>0</v>
      </c>
      <c r="AR171" s="46" t="s">
        <v>1</v>
      </c>
      <c r="AT171" s="50" t="s">
        <v>70</v>
      </c>
      <c r="AU171" s="50" t="s">
        <v>74</v>
      </c>
      <c r="AY171" s="46" t="s">
        <v>75</v>
      </c>
      <c r="BK171" s="51">
        <f>BK172+BK190</f>
        <v>0</v>
      </c>
    </row>
    <row r="172" spans="1:65" s="44" customFormat="1" ht="22.9" customHeight="1" x14ac:dyDescent="0.2">
      <c r="A172" s="69"/>
      <c r="B172" s="175"/>
      <c r="C172" s="170"/>
      <c r="D172" s="176" t="s">
        <v>70</v>
      </c>
      <c r="E172" s="177" t="s">
        <v>140</v>
      </c>
      <c r="F172" s="177" t="s">
        <v>238</v>
      </c>
      <c r="G172" s="170"/>
      <c r="H172" s="170"/>
      <c r="I172" s="170"/>
      <c r="J172" s="178">
        <f>SUM(J173:J189)</f>
        <v>0</v>
      </c>
      <c r="K172" s="69"/>
      <c r="L172" s="81"/>
      <c r="M172" s="82"/>
      <c r="N172" s="69"/>
      <c r="P172" s="48">
        <f>SUM(P173:P189)</f>
        <v>10.077471999999998</v>
      </c>
      <c r="R172" s="48">
        <f>SUM(R173:R189)</f>
        <v>4.3115000000000001E-2</v>
      </c>
      <c r="T172" s="49">
        <f>SUM(T173:T189)</f>
        <v>0</v>
      </c>
      <c r="AR172" s="46" t="s">
        <v>1</v>
      </c>
      <c r="AT172" s="50" t="s">
        <v>70</v>
      </c>
      <c r="AU172" s="50" t="s">
        <v>73</v>
      </c>
      <c r="AY172" s="46" t="s">
        <v>75</v>
      </c>
      <c r="BK172" s="51">
        <f>SUM(BK173:BK189)</f>
        <v>0</v>
      </c>
    </row>
    <row r="173" spans="1:65" s="6" customFormat="1" ht="40.5" customHeight="1" x14ac:dyDescent="0.25">
      <c r="A173" s="66"/>
      <c r="B173" s="179"/>
      <c r="C173" s="70">
        <v>18</v>
      </c>
      <c r="D173" s="70" t="s">
        <v>77</v>
      </c>
      <c r="E173" s="76" t="s">
        <v>141</v>
      </c>
      <c r="F173" s="77" t="s">
        <v>231</v>
      </c>
      <c r="G173" s="78" t="s">
        <v>80</v>
      </c>
      <c r="H173" s="79">
        <v>1</v>
      </c>
      <c r="I173" s="80"/>
      <c r="J173" s="180">
        <f t="shared" ref="J173:J185" si="0">ROUND(I173*H173,2)</f>
        <v>0</v>
      </c>
      <c r="K173" s="163"/>
      <c r="L173" s="83"/>
      <c r="M173" s="84" t="s">
        <v>8</v>
      </c>
      <c r="N173" s="85" t="s">
        <v>26</v>
      </c>
      <c r="O173" s="52">
        <v>0.60099999999999998</v>
      </c>
      <c r="P173" s="52">
        <f t="shared" ref="P173:P185" si="1">O173*H173</f>
        <v>0.60099999999999998</v>
      </c>
      <c r="Q173" s="52">
        <v>2.7000000000000001E-3</v>
      </c>
      <c r="R173" s="52">
        <f t="shared" ref="R173:R185" si="2">Q173*H173</f>
        <v>2.7000000000000001E-3</v>
      </c>
      <c r="S173" s="52">
        <v>0</v>
      </c>
      <c r="T173" s="53">
        <f t="shared" ref="T173:T185" si="3">S173*H173</f>
        <v>0</v>
      </c>
      <c r="AR173" s="54" t="s">
        <v>129</v>
      </c>
      <c r="AT173" s="54" t="s">
        <v>77</v>
      </c>
      <c r="AU173" s="54" t="s">
        <v>1</v>
      </c>
      <c r="AY173" s="2" t="s">
        <v>75</v>
      </c>
      <c r="BE173" s="55">
        <f t="shared" ref="BE173:BE185" si="4">IF(N173="základní",J173,0)</f>
        <v>0</v>
      </c>
      <c r="BF173" s="55">
        <f t="shared" ref="BF173:BF185" si="5">IF(N173="snížená",J173,0)</f>
        <v>0</v>
      </c>
      <c r="BG173" s="55">
        <f t="shared" ref="BG173:BG185" si="6">IF(N173="zákl. přenesená",J173,0)</f>
        <v>0</v>
      </c>
      <c r="BH173" s="55">
        <f t="shared" ref="BH173:BH185" si="7">IF(N173="sníž. přenesená",J173,0)</f>
        <v>0</v>
      </c>
      <c r="BI173" s="55">
        <f t="shared" ref="BI173:BI185" si="8">IF(N173="nulová",J173,0)</f>
        <v>0</v>
      </c>
      <c r="BJ173" s="2" t="s">
        <v>73</v>
      </c>
      <c r="BK173" s="55">
        <f t="shared" ref="BK173:BK185" si="9">ROUND(I173*H173,2)</f>
        <v>0</v>
      </c>
      <c r="BL173" s="2" t="s">
        <v>129</v>
      </c>
      <c r="BM173" s="54" t="s">
        <v>142</v>
      </c>
    </row>
    <row r="174" spans="1:65" s="6" customFormat="1" ht="33.75" customHeight="1" x14ac:dyDescent="0.25">
      <c r="A174" s="66"/>
      <c r="B174" s="179"/>
      <c r="C174" s="70">
        <v>19</v>
      </c>
      <c r="D174" s="70" t="s">
        <v>77</v>
      </c>
      <c r="E174" s="76" t="s">
        <v>239</v>
      </c>
      <c r="F174" s="77" t="s">
        <v>240</v>
      </c>
      <c r="G174" s="78" t="s">
        <v>80</v>
      </c>
      <c r="H174" s="79">
        <v>3</v>
      </c>
      <c r="I174" s="80"/>
      <c r="J174" s="180">
        <f t="shared" si="0"/>
        <v>0</v>
      </c>
      <c r="K174" s="163"/>
      <c r="L174" s="83"/>
      <c r="M174" s="84" t="s">
        <v>8</v>
      </c>
      <c r="N174" s="85" t="s">
        <v>26</v>
      </c>
      <c r="O174" s="52">
        <v>0.69</v>
      </c>
      <c r="P174" s="52">
        <f t="shared" si="1"/>
        <v>2.0699999999999998</v>
      </c>
      <c r="Q174" s="52">
        <v>3.96E-3</v>
      </c>
      <c r="R174" s="52">
        <f t="shared" si="2"/>
        <v>1.188E-2</v>
      </c>
      <c r="S174" s="52">
        <v>0</v>
      </c>
      <c r="T174" s="53">
        <f t="shared" si="3"/>
        <v>0</v>
      </c>
      <c r="AR174" s="54" t="s">
        <v>129</v>
      </c>
      <c r="AT174" s="54" t="s">
        <v>77</v>
      </c>
      <c r="AU174" s="54" t="s">
        <v>1</v>
      </c>
      <c r="AY174" s="2" t="s">
        <v>75</v>
      </c>
      <c r="BE174" s="55">
        <f t="shared" si="4"/>
        <v>0</v>
      </c>
      <c r="BF174" s="55">
        <f t="shared" si="5"/>
        <v>0</v>
      </c>
      <c r="BG174" s="55">
        <f t="shared" si="6"/>
        <v>0</v>
      </c>
      <c r="BH174" s="55">
        <f t="shared" si="7"/>
        <v>0</v>
      </c>
      <c r="BI174" s="55">
        <f t="shared" si="8"/>
        <v>0</v>
      </c>
      <c r="BJ174" s="2" t="s">
        <v>73</v>
      </c>
      <c r="BK174" s="55">
        <f t="shared" si="9"/>
        <v>0</v>
      </c>
      <c r="BL174" s="2" t="s">
        <v>129</v>
      </c>
      <c r="BM174" s="54" t="s">
        <v>143</v>
      </c>
    </row>
    <row r="175" spans="1:65" s="74" customFormat="1" ht="40.5" customHeight="1" x14ac:dyDescent="0.25">
      <c r="A175" s="66"/>
      <c r="B175" s="179"/>
      <c r="C175" s="70">
        <v>20</v>
      </c>
      <c r="D175" s="70" t="s">
        <v>77</v>
      </c>
      <c r="E175" s="76" t="s">
        <v>241</v>
      </c>
      <c r="F175" s="77" t="s">
        <v>242</v>
      </c>
      <c r="G175" s="78" t="s">
        <v>80</v>
      </c>
      <c r="H175" s="79">
        <v>10</v>
      </c>
      <c r="I175" s="80"/>
      <c r="J175" s="180">
        <f t="shared" si="0"/>
        <v>0</v>
      </c>
      <c r="K175" s="163"/>
      <c r="L175" s="83"/>
      <c r="M175" s="84"/>
      <c r="N175" s="85" t="s">
        <v>26</v>
      </c>
      <c r="O175" s="52"/>
      <c r="P175" s="52"/>
      <c r="Q175" s="52"/>
      <c r="R175" s="52"/>
      <c r="S175" s="52"/>
      <c r="T175" s="53"/>
      <c r="AR175" s="54"/>
      <c r="AT175" s="54"/>
      <c r="AU175" s="54"/>
      <c r="AY175" s="2"/>
      <c r="BE175" s="55"/>
      <c r="BF175" s="55"/>
      <c r="BG175" s="55"/>
      <c r="BH175" s="55"/>
      <c r="BI175" s="55"/>
      <c r="BJ175" s="2"/>
      <c r="BK175" s="55"/>
      <c r="BL175" s="2"/>
      <c r="BM175" s="54"/>
    </row>
    <row r="176" spans="1:65" s="74" customFormat="1" ht="39.75" customHeight="1" x14ac:dyDescent="0.25">
      <c r="A176" s="66"/>
      <c r="B176" s="179"/>
      <c r="C176" s="70">
        <v>21</v>
      </c>
      <c r="D176" s="70" t="s">
        <v>77</v>
      </c>
      <c r="E176" s="76" t="s">
        <v>245</v>
      </c>
      <c r="F176" s="77" t="s">
        <v>243</v>
      </c>
      <c r="G176" s="78" t="s">
        <v>244</v>
      </c>
      <c r="H176" s="79">
        <v>2</v>
      </c>
      <c r="I176" s="80"/>
      <c r="J176" s="180">
        <f t="shared" si="0"/>
        <v>0</v>
      </c>
      <c r="K176" s="163"/>
      <c r="L176" s="83"/>
      <c r="M176" s="84"/>
      <c r="N176" s="85" t="s">
        <v>26</v>
      </c>
      <c r="O176" s="52"/>
      <c r="P176" s="52"/>
      <c r="Q176" s="52"/>
      <c r="R176" s="52"/>
      <c r="S176" s="52"/>
      <c r="T176" s="53"/>
      <c r="AR176" s="54"/>
      <c r="AT176" s="54"/>
      <c r="AU176" s="54"/>
      <c r="AY176" s="2"/>
      <c r="BE176" s="55"/>
      <c r="BF176" s="55"/>
      <c r="BG176" s="55"/>
      <c r="BH176" s="55"/>
      <c r="BI176" s="55"/>
      <c r="BJ176" s="2"/>
      <c r="BK176" s="55"/>
      <c r="BL176" s="2"/>
      <c r="BM176" s="54"/>
    </row>
    <row r="177" spans="1:65" s="74" customFormat="1" ht="30" customHeight="1" x14ac:dyDescent="0.25">
      <c r="A177" s="66"/>
      <c r="B177" s="179"/>
      <c r="C177" s="70">
        <v>22</v>
      </c>
      <c r="D177" s="70" t="s">
        <v>77</v>
      </c>
      <c r="E177" s="76" t="s">
        <v>169</v>
      </c>
      <c r="F177" s="77" t="s">
        <v>253</v>
      </c>
      <c r="G177" s="78" t="s">
        <v>80</v>
      </c>
      <c r="H177" s="79">
        <v>10</v>
      </c>
      <c r="I177" s="80"/>
      <c r="J177" s="180">
        <f t="shared" si="0"/>
        <v>0</v>
      </c>
      <c r="K177" s="163"/>
      <c r="L177" s="83"/>
      <c r="M177" s="84"/>
      <c r="N177" s="85"/>
      <c r="O177" s="52"/>
      <c r="P177" s="52"/>
      <c r="Q177" s="52"/>
      <c r="R177" s="52"/>
      <c r="S177" s="52"/>
      <c r="T177" s="53"/>
      <c r="AR177" s="54"/>
      <c r="AT177" s="54"/>
      <c r="AU177" s="54"/>
      <c r="AY177" s="2"/>
      <c r="BE177" s="55"/>
      <c r="BF177" s="55"/>
      <c r="BG177" s="55"/>
      <c r="BH177" s="55"/>
      <c r="BI177" s="55"/>
      <c r="BJ177" s="2"/>
      <c r="BK177" s="55"/>
      <c r="BL177" s="2"/>
      <c r="BM177" s="54"/>
    </row>
    <row r="178" spans="1:65" s="74" customFormat="1" ht="27.75" customHeight="1" x14ac:dyDescent="0.25">
      <c r="A178" s="66"/>
      <c r="B178" s="179"/>
      <c r="C178" s="70">
        <v>23</v>
      </c>
      <c r="D178" s="70" t="s">
        <v>77</v>
      </c>
      <c r="E178" s="76" t="s">
        <v>170</v>
      </c>
      <c r="F178" s="77" t="s">
        <v>171</v>
      </c>
      <c r="G178" s="78" t="s">
        <v>80</v>
      </c>
      <c r="H178" s="79">
        <v>10</v>
      </c>
      <c r="I178" s="80"/>
      <c r="J178" s="180">
        <f t="shared" si="0"/>
        <v>0</v>
      </c>
      <c r="K178" s="163"/>
      <c r="L178" s="83"/>
      <c r="M178" s="84"/>
      <c r="N178" s="85"/>
      <c r="O178" s="52"/>
      <c r="P178" s="52"/>
      <c r="Q178" s="52"/>
      <c r="R178" s="52"/>
      <c r="S178" s="52"/>
      <c r="T178" s="53"/>
      <c r="AR178" s="54"/>
      <c r="AT178" s="54"/>
      <c r="AU178" s="54"/>
      <c r="AY178" s="2"/>
      <c r="BE178" s="55"/>
      <c r="BF178" s="55"/>
      <c r="BG178" s="55"/>
      <c r="BH178" s="55"/>
      <c r="BI178" s="55"/>
      <c r="BJ178" s="2"/>
      <c r="BK178" s="55"/>
      <c r="BL178" s="2"/>
      <c r="BM178" s="54"/>
    </row>
    <row r="179" spans="1:65" s="74" customFormat="1" ht="27" customHeight="1" x14ac:dyDescent="0.25">
      <c r="A179" s="66"/>
      <c r="B179" s="179"/>
      <c r="C179" s="70">
        <v>24</v>
      </c>
      <c r="D179" s="70" t="s">
        <v>77</v>
      </c>
      <c r="E179" s="76" t="s">
        <v>199</v>
      </c>
      <c r="F179" s="77" t="s">
        <v>254</v>
      </c>
      <c r="G179" s="78" t="s">
        <v>80</v>
      </c>
      <c r="H179" s="79">
        <v>50</v>
      </c>
      <c r="I179" s="80"/>
      <c r="J179" s="180">
        <f t="shared" si="0"/>
        <v>0</v>
      </c>
      <c r="K179" s="163"/>
      <c r="L179" s="83"/>
      <c r="M179" s="84"/>
      <c r="N179" s="85"/>
      <c r="O179" s="52"/>
      <c r="P179" s="52"/>
      <c r="Q179" s="52"/>
      <c r="R179" s="52"/>
      <c r="S179" s="52"/>
      <c r="T179" s="53"/>
      <c r="AR179" s="54"/>
      <c r="AT179" s="54"/>
      <c r="AU179" s="54"/>
      <c r="AY179" s="2"/>
      <c r="BE179" s="55"/>
      <c r="BF179" s="55"/>
      <c r="BG179" s="55"/>
      <c r="BH179" s="55"/>
      <c r="BI179" s="55"/>
      <c r="BJ179" s="2"/>
      <c r="BK179" s="55"/>
      <c r="BL179" s="2"/>
      <c r="BM179" s="54"/>
    </row>
    <row r="180" spans="1:65" s="6" customFormat="1" ht="28.5" customHeight="1" x14ac:dyDescent="0.25">
      <c r="A180" s="66"/>
      <c r="B180" s="179"/>
      <c r="C180" s="70">
        <v>25</v>
      </c>
      <c r="D180" s="70" t="s">
        <v>77</v>
      </c>
      <c r="E180" s="76" t="s">
        <v>144</v>
      </c>
      <c r="F180" s="77" t="s">
        <v>234</v>
      </c>
      <c r="G180" s="78" t="s">
        <v>80</v>
      </c>
      <c r="H180" s="79">
        <v>3</v>
      </c>
      <c r="I180" s="80"/>
      <c r="J180" s="180">
        <f t="shared" si="0"/>
        <v>0</v>
      </c>
      <c r="K180" s="163"/>
      <c r="L180" s="83"/>
      <c r="M180" s="84" t="s">
        <v>8</v>
      </c>
      <c r="N180" s="85" t="s">
        <v>26</v>
      </c>
      <c r="O180" s="52">
        <v>0.45800000000000002</v>
      </c>
      <c r="P180" s="52">
        <f t="shared" si="1"/>
        <v>1.3740000000000001</v>
      </c>
      <c r="Q180" s="52">
        <v>4.9300000000000004E-3</v>
      </c>
      <c r="R180" s="52">
        <f t="shared" si="2"/>
        <v>1.4790000000000001E-2</v>
      </c>
      <c r="S180" s="52">
        <v>0</v>
      </c>
      <c r="T180" s="53">
        <f t="shared" si="3"/>
        <v>0</v>
      </c>
      <c r="AR180" s="54" t="s">
        <v>129</v>
      </c>
      <c r="AT180" s="54" t="s">
        <v>77</v>
      </c>
      <c r="AU180" s="54" t="s">
        <v>1</v>
      </c>
      <c r="AY180" s="2" t="s">
        <v>75</v>
      </c>
      <c r="BE180" s="55">
        <f t="shared" si="4"/>
        <v>0</v>
      </c>
      <c r="BF180" s="55">
        <f t="shared" si="5"/>
        <v>0</v>
      </c>
      <c r="BG180" s="55">
        <f t="shared" si="6"/>
        <v>0</v>
      </c>
      <c r="BH180" s="55">
        <f t="shared" si="7"/>
        <v>0</v>
      </c>
      <c r="BI180" s="55">
        <f t="shared" si="8"/>
        <v>0</v>
      </c>
      <c r="BJ180" s="2" t="s">
        <v>73</v>
      </c>
      <c r="BK180" s="55">
        <f t="shared" si="9"/>
        <v>0</v>
      </c>
      <c r="BL180" s="2" t="s">
        <v>129</v>
      </c>
      <c r="BM180" s="54" t="s">
        <v>145</v>
      </c>
    </row>
    <row r="181" spans="1:65" s="6" customFormat="1" ht="27.75" customHeight="1" x14ac:dyDescent="0.25">
      <c r="A181" s="66"/>
      <c r="B181" s="179"/>
      <c r="C181" s="73">
        <v>26</v>
      </c>
      <c r="D181" s="70" t="s">
        <v>77</v>
      </c>
      <c r="E181" s="76" t="s">
        <v>146</v>
      </c>
      <c r="F181" s="77" t="s">
        <v>237</v>
      </c>
      <c r="G181" s="78" t="s">
        <v>80</v>
      </c>
      <c r="H181" s="79">
        <v>0.5</v>
      </c>
      <c r="I181" s="80"/>
      <c r="J181" s="180">
        <f t="shared" si="0"/>
        <v>0</v>
      </c>
      <c r="K181" s="163"/>
      <c r="L181" s="83"/>
      <c r="M181" s="84" t="s">
        <v>8</v>
      </c>
      <c r="N181" s="85" t="s">
        <v>26</v>
      </c>
      <c r="O181" s="52">
        <v>0.56899999999999995</v>
      </c>
      <c r="P181" s="52">
        <f t="shared" si="1"/>
        <v>0.28449999999999998</v>
      </c>
      <c r="Q181" s="52">
        <v>1.171E-2</v>
      </c>
      <c r="R181" s="52">
        <f t="shared" si="2"/>
        <v>5.855E-3</v>
      </c>
      <c r="S181" s="52">
        <v>0</v>
      </c>
      <c r="T181" s="53">
        <f t="shared" si="3"/>
        <v>0</v>
      </c>
      <c r="AR181" s="54" t="s">
        <v>129</v>
      </c>
      <c r="AT181" s="54" t="s">
        <v>77</v>
      </c>
      <c r="AU181" s="54" t="s">
        <v>1</v>
      </c>
      <c r="AY181" s="2" t="s">
        <v>75</v>
      </c>
      <c r="BE181" s="55">
        <f t="shared" si="4"/>
        <v>0</v>
      </c>
      <c r="BF181" s="55">
        <f t="shared" si="5"/>
        <v>0</v>
      </c>
      <c r="BG181" s="55">
        <f t="shared" si="6"/>
        <v>0</v>
      </c>
      <c r="BH181" s="55">
        <f t="shared" si="7"/>
        <v>0</v>
      </c>
      <c r="BI181" s="55">
        <f t="shared" si="8"/>
        <v>0</v>
      </c>
      <c r="BJ181" s="2" t="s">
        <v>73</v>
      </c>
      <c r="BK181" s="55">
        <f t="shared" si="9"/>
        <v>0</v>
      </c>
      <c r="BL181" s="2" t="s">
        <v>129</v>
      </c>
      <c r="BM181" s="54" t="s">
        <v>147</v>
      </c>
    </row>
    <row r="182" spans="1:65" s="6" customFormat="1" ht="21.75" customHeight="1" x14ac:dyDescent="0.25">
      <c r="A182" s="66"/>
      <c r="B182" s="179"/>
      <c r="C182" s="70">
        <v>27</v>
      </c>
      <c r="D182" s="70" t="s">
        <v>77</v>
      </c>
      <c r="E182" s="76" t="s">
        <v>148</v>
      </c>
      <c r="F182" s="77" t="s">
        <v>149</v>
      </c>
      <c r="G182" s="78" t="s">
        <v>244</v>
      </c>
      <c r="H182" s="79">
        <v>2</v>
      </c>
      <c r="I182" s="80"/>
      <c r="J182" s="180">
        <f t="shared" si="0"/>
        <v>0</v>
      </c>
      <c r="K182" s="163"/>
      <c r="L182" s="83"/>
      <c r="M182" s="84" t="s">
        <v>8</v>
      </c>
      <c r="N182" s="85" t="s">
        <v>26</v>
      </c>
      <c r="O182" s="52">
        <v>6.6000000000000003E-2</v>
      </c>
      <c r="P182" s="52">
        <f t="shared" si="1"/>
        <v>0.13200000000000001</v>
      </c>
      <c r="Q182" s="52">
        <v>2.0000000000000001E-4</v>
      </c>
      <c r="R182" s="52">
        <f t="shared" si="2"/>
        <v>4.0000000000000002E-4</v>
      </c>
      <c r="S182" s="52">
        <v>0</v>
      </c>
      <c r="T182" s="53">
        <f t="shared" si="3"/>
        <v>0</v>
      </c>
      <c r="AR182" s="54" t="s">
        <v>81</v>
      </c>
      <c r="AT182" s="54" t="s">
        <v>77</v>
      </c>
      <c r="AU182" s="54" t="s">
        <v>1</v>
      </c>
      <c r="AY182" s="2" t="s">
        <v>75</v>
      </c>
      <c r="BE182" s="55">
        <f t="shared" si="4"/>
        <v>0</v>
      </c>
      <c r="BF182" s="55">
        <f t="shared" si="5"/>
        <v>0</v>
      </c>
      <c r="BG182" s="55">
        <f t="shared" si="6"/>
        <v>0</v>
      </c>
      <c r="BH182" s="55">
        <f t="shared" si="7"/>
        <v>0</v>
      </c>
      <c r="BI182" s="55">
        <f t="shared" si="8"/>
        <v>0</v>
      </c>
      <c r="BJ182" s="2" t="s">
        <v>73</v>
      </c>
      <c r="BK182" s="55">
        <f t="shared" si="9"/>
        <v>0</v>
      </c>
      <c r="BL182" s="2" t="s">
        <v>81</v>
      </c>
      <c r="BM182" s="54" t="s">
        <v>150</v>
      </c>
    </row>
    <row r="183" spans="1:65" s="6" customFormat="1" ht="16.5" customHeight="1" x14ac:dyDescent="0.25">
      <c r="A183" s="66"/>
      <c r="B183" s="179"/>
      <c r="C183" s="70">
        <v>28</v>
      </c>
      <c r="D183" s="70" t="s">
        <v>77</v>
      </c>
      <c r="E183" s="76" t="s">
        <v>151</v>
      </c>
      <c r="F183" s="77" t="s">
        <v>152</v>
      </c>
      <c r="G183" s="78" t="s">
        <v>80</v>
      </c>
      <c r="H183" s="79">
        <v>1</v>
      </c>
      <c r="I183" s="80"/>
      <c r="J183" s="180">
        <f t="shared" si="0"/>
        <v>0</v>
      </c>
      <c r="K183" s="163"/>
      <c r="L183" s="83"/>
      <c r="M183" s="84" t="s">
        <v>8</v>
      </c>
      <c r="N183" s="85" t="s">
        <v>26</v>
      </c>
      <c r="O183" s="52">
        <v>1.78</v>
      </c>
      <c r="P183" s="52">
        <f t="shared" si="1"/>
        <v>1.78</v>
      </c>
      <c r="Q183" s="52">
        <v>3.3800000000000002E-3</v>
      </c>
      <c r="R183" s="52">
        <f t="shared" si="2"/>
        <v>3.3800000000000002E-3</v>
      </c>
      <c r="S183" s="52">
        <v>0</v>
      </c>
      <c r="T183" s="53">
        <f t="shared" si="3"/>
        <v>0</v>
      </c>
      <c r="AR183" s="54" t="s">
        <v>129</v>
      </c>
      <c r="AT183" s="54" t="s">
        <v>77</v>
      </c>
      <c r="AU183" s="54" t="s">
        <v>1</v>
      </c>
      <c r="AY183" s="2" t="s">
        <v>75</v>
      </c>
      <c r="BE183" s="55">
        <f t="shared" si="4"/>
        <v>0</v>
      </c>
      <c r="BF183" s="55">
        <f t="shared" si="5"/>
        <v>0</v>
      </c>
      <c r="BG183" s="55">
        <f t="shared" si="6"/>
        <v>0</v>
      </c>
      <c r="BH183" s="55">
        <f t="shared" si="7"/>
        <v>0</v>
      </c>
      <c r="BI183" s="55">
        <f t="shared" si="8"/>
        <v>0</v>
      </c>
      <c r="BJ183" s="2" t="s">
        <v>73</v>
      </c>
      <c r="BK183" s="55">
        <f t="shared" si="9"/>
        <v>0</v>
      </c>
      <c r="BL183" s="2" t="s">
        <v>129</v>
      </c>
      <c r="BM183" s="54" t="s">
        <v>153</v>
      </c>
    </row>
    <row r="184" spans="1:65" s="6" customFormat="1" ht="16.5" customHeight="1" x14ac:dyDescent="0.2">
      <c r="A184" s="66"/>
      <c r="B184" s="179"/>
      <c r="C184" s="170"/>
      <c r="D184" s="70" t="s">
        <v>77</v>
      </c>
      <c r="E184" s="76" t="s">
        <v>154</v>
      </c>
      <c r="F184" s="77" t="s">
        <v>155</v>
      </c>
      <c r="G184" s="78" t="s">
        <v>156</v>
      </c>
      <c r="H184" s="79">
        <v>1</v>
      </c>
      <c r="I184" s="80"/>
      <c r="J184" s="180">
        <f t="shared" si="0"/>
        <v>0</v>
      </c>
      <c r="K184" s="163"/>
      <c r="L184" s="83"/>
      <c r="M184" s="84" t="s">
        <v>8</v>
      </c>
      <c r="N184" s="85" t="s">
        <v>26</v>
      </c>
      <c r="O184" s="52">
        <v>0.83799999999999997</v>
      </c>
      <c r="P184" s="52">
        <f t="shared" si="1"/>
        <v>0.83799999999999997</v>
      </c>
      <c r="Q184" s="52">
        <v>2.2000000000000001E-4</v>
      </c>
      <c r="R184" s="52">
        <f t="shared" si="2"/>
        <v>2.2000000000000001E-4</v>
      </c>
      <c r="S184" s="52">
        <v>0</v>
      </c>
      <c r="T184" s="53">
        <f t="shared" si="3"/>
        <v>0</v>
      </c>
      <c r="AR184" s="54" t="s">
        <v>129</v>
      </c>
      <c r="AT184" s="54" t="s">
        <v>77</v>
      </c>
      <c r="AU184" s="54" t="s">
        <v>1</v>
      </c>
      <c r="AY184" s="2" t="s">
        <v>75</v>
      </c>
      <c r="BE184" s="55">
        <f t="shared" si="4"/>
        <v>0</v>
      </c>
      <c r="BF184" s="55">
        <f t="shared" si="5"/>
        <v>0</v>
      </c>
      <c r="BG184" s="55">
        <f t="shared" si="6"/>
        <v>0</v>
      </c>
      <c r="BH184" s="55">
        <f t="shared" si="7"/>
        <v>0</v>
      </c>
      <c r="BI184" s="55">
        <f t="shared" si="8"/>
        <v>0</v>
      </c>
      <c r="BJ184" s="2" t="s">
        <v>73</v>
      </c>
      <c r="BK184" s="55">
        <f t="shared" si="9"/>
        <v>0</v>
      </c>
      <c r="BL184" s="2" t="s">
        <v>129</v>
      </c>
      <c r="BM184" s="54" t="s">
        <v>157</v>
      </c>
    </row>
    <row r="185" spans="1:65" s="6" customFormat="1" ht="16.5" customHeight="1" x14ac:dyDescent="0.25">
      <c r="A185" s="66"/>
      <c r="B185" s="179"/>
      <c r="C185" s="70">
        <v>29</v>
      </c>
      <c r="D185" s="70" t="s">
        <v>77</v>
      </c>
      <c r="E185" s="76" t="s">
        <v>158</v>
      </c>
      <c r="F185" s="77" t="s">
        <v>232</v>
      </c>
      <c r="G185" s="78" t="s">
        <v>244</v>
      </c>
      <c r="H185" s="79">
        <v>1</v>
      </c>
      <c r="I185" s="80"/>
      <c r="J185" s="180">
        <f t="shared" si="0"/>
        <v>0</v>
      </c>
      <c r="K185" s="163"/>
      <c r="L185" s="83"/>
      <c r="M185" s="84" t="s">
        <v>8</v>
      </c>
      <c r="N185" s="85" t="s">
        <v>26</v>
      </c>
      <c r="O185" s="52">
        <v>0.76600000000000001</v>
      </c>
      <c r="P185" s="52">
        <f t="shared" si="1"/>
        <v>0.76600000000000001</v>
      </c>
      <c r="Q185" s="52">
        <v>2.8900000000000002E-3</v>
      </c>
      <c r="R185" s="52">
        <f t="shared" si="2"/>
        <v>2.8900000000000002E-3</v>
      </c>
      <c r="S185" s="52">
        <v>0</v>
      </c>
      <c r="T185" s="53">
        <f t="shared" si="3"/>
        <v>0</v>
      </c>
      <c r="AR185" s="54" t="s">
        <v>129</v>
      </c>
      <c r="AT185" s="54" t="s">
        <v>77</v>
      </c>
      <c r="AU185" s="54" t="s">
        <v>1</v>
      </c>
      <c r="AY185" s="2" t="s">
        <v>75</v>
      </c>
      <c r="BE185" s="55">
        <f t="shared" si="4"/>
        <v>0</v>
      </c>
      <c r="BF185" s="55">
        <f t="shared" si="5"/>
        <v>0</v>
      </c>
      <c r="BG185" s="55">
        <f t="shared" si="6"/>
        <v>0</v>
      </c>
      <c r="BH185" s="55">
        <f t="shared" si="7"/>
        <v>0</v>
      </c>
      <c r="BI185" s="55">
        <f t="shared" si="8"/>
        <v>0</v>
      </c>
      <c r="BJ185" s="2" t="s">
        <v>73</v>
      </c>
      <c r="BK185" s="55">
        <f t="shared" si="9"/>
        <v>0</v>
      </c>
      <c r="BL185" s="2" t="s">
        <v>129</v>
      </c>
      <c r="BM185" s="54" t="s">
        <v>159</v>
      </c>
    </row>
    <row r="186" spans="1:65" s="6" customFormat="1" ht="21.75" customHeight="1" x14ac:dyDescent="0.25">
      <c r="A186" s="66"/>
      <c r="B186" s="179"/>
      <c r="C186" s="70">
        <v>30</v>
      </c>
      <c r="D186" s="70" t="s">
        <v>77</v>
      </c>
      <c r="E186" s="76" t="s">
        <v>160</v>
      </c>
      <c r="F186" s="77" t="s">
        <v>161</v>
      </c>
      <c r="G186" s="78" t="s">
        <v>244</v>
      </c>
      <c r="H186" s="79">
        <v>5</v>
      </c>
      <c r="I186" s="80"/>
      <c r="J186" s="180">
        <f t="shared" ref="J186:J189" si="10">ROUND(I186*H186,2)</f>
        <v>0</v>
      </c>
      <c r="K186" s="163"/>
      <c r="L186" s="83"/>
      <c r="M186" s="84" t="s">
        <v>8</v>
      </c>
      <c r="N186" s="85" t="s">
        <v>26</v>
      </c>
      <c r="O186" s="52">
        <v>0.42399999999999999</v>
      </c>
      <c r="P186" s="52">
        <f t="shared" ref="P186:P189" si="11">O186*H186</f>
        <v>2.12</v>
      </c>
      <c r="Q186" s="52">
        <v>0</v>
      </c>
      <c r="R186" s="52">
        <f t="shared" ref="R186:R189" si="12">Q186*H186</f>
        <v>0</v>
      </c>
      <c r="S186" s="52">
        <v>0</v>
      </c>
      <c r="T186" s="53">
        <f t="shared" ref="T186:T189" si="13">S186*H186</f>
        <v>0</v>
      </c>
      <c r="AR186" s="54" t="s">
        <v>129</v>
      </c>
      <c r="AT186" s="54" t="s">
        <v>77</v>
      </c>
      <c r="AU186" s="54" t="s">
        <v>1</v>
      </c>
      <c r="AY186" s="2" t="s">
        <v>75</v>
      </c>
      <c r="BE186" s="55">
        <f t="shared" ref="BE186:BE189" si="14">IF(N186="základní",J186,0)</f>
        <v>0</v>
      </c>
      <c r="BF186" s="55">
        <f t="shared" ref="BF186:BF189" si="15">IF(N186="snížená",J186,0)</f>
        <v>0</v>
      </c>
      <c r="BG186" s="55">
        <f t="shared" ref="BG186:BG189" si="16">IF(N186="zákl. přenesená",J186,0)</f>
        <v>0</v>
      </c>
      <c r="BH186" s="55">
        <f t="shared" ref="BH186:BH189" si="17">IF(N186="sníž. přenesená",J186,0)</f>
        <v>0</v>
      </c>
      <c r="BI186" s="55">
        <f t="shared" ref="BI186:BI189" si="18">IF(N186="nulová",J186,0)</f>
        <v>0</v>
      </c>
      <c r="BJ186" s="2" t="s">
        <v>73</v>
      </c>
      <c r="BK186" s="55">
        <f t="shared" ref="BK186:BK189" si="19">ROUND(I186*H186,2)</f>
        <v>0</v>
      </c>
      <c r="BL186" s="2" t="s">
        <v>129</v>
      </c>
      <c r="BM186" s="54" t="s">
        <v>162</v>
      </c>
    </row>
    <row r="187" spans="1:65" s="6" customFormat="1" ht="16.5" customHeight="1" x14ac:dyDescent="0.25">
      <c r="A187" s="66"/>
      <c r="B187" s="179"/>
      <c r="C187" s="70">
        <v>31</v>
      </c>
      <c r="D187" s="73" t="s">
        <v>164</v>
      </c>
      <c r="E187" s="90" t="s">
        <v>165</v>
      </c>
      <c r="F187" s="91" t="s">
        <v>246</v>
      </c>
      <c r="G187" s="92" t="s">
        <v>244</v>
      </c>
      <c r="H187" s="93">
        <v>2</v>
      </c>
      <c r="I187" s="94"/>
      <c r="J187" s="194">
        <f t="shared" si="10"/>
        <v>0</v>
      </c>
      <c r="K187" s="164"/>
      <c r="L187" s="95"/>
      <c r="M187" s="96" t="s">
        <v>8</v>
      </c>
      <c r="N187" s="97" t="s">
        <v>26</v>
      </c>
      <c r="O187" s="52">
        <v>0</v>
      </c>
      <c r="P187" s="52">
        <f t="shared" si="11"/>
        <v>0</v>
      </c>
      <c r="Q187" s="52">
        <v>5.0000000000000001E-4</v>
      </c>
      <c r="R187" s="52">
        <f t="shared" si="12"/>
        <v>1E-3</v>
      </c>
      <c r="S187" s="52">
        <v>0</v>
      </c>
      <c r="T187" s="53">
        <f t="shared" si="13"/>
        <v>0</v>
      </c>
      <c r="AR187" s="54" t="s">
        <v>163</v>
      </c>
      <c r="AT187" s="54" t="s">
        <v>164</v>
      </c>
      <c r="AU187" s="54" t="s">
        <v>1</v>
      </c>
      <c r="AY187" s="2" t="s">
        <v>75</v>
      </c>
      <c r="BE187" s="55">
        <f t="shared" si="14"/>
        <v>0</v>
      </c>
      <c r="BF187" s="55">
        <f t="shared" si="15"/>
        <v>0</v>
      </c>
      <c r="BG187" s="55">
        <f t="shared" si="16"/>
        <v>0</v>
      </c>
      <c r="BH187" s="55">
        <f t="shared" si="17"/>
        <v>0</v>
      </c>
      <c r="BI187" s="55">
        <f t="shared" si="18"/>
        <v>0</v>
      </c>
      <c r="BJ187" s="2" t="s">
        <v>73</v>
      </c>
      <c r="BK187" s="55">
        <f t="shared" si="19"/>
        <v>0</v>
      </c>
      <c r="BL187" s="2" t="s">
        <v>129</v>
      </c>
      <c r="BM187" s="54" t="s">
        <v>166</v>
      </c>
    </row>
    <row r="188" spans="1:65" s="6" customFormat="1" ht="41.25" customHeight="1" x14ac:dyDescent="0.25">
      <c r="A188" s="66"/>
      <c r="B188" s="179"/>
      <c r="C188" s="70">
        <v>32</v>
      </c>
      <c r="D188" s="70" t="s">
        <v>77</v>
      </c>
      <c r="E188" s="76" t="s">
        <v>167</v>
      </c>
      <c r="F188" s="77" t="s">
        <v>233</v>
      </c>
      <c r="G188" s="78" t="s">
        <v>244</v>
      </c>
      <c r="H188" s="79">
        <v>1</v>
      </c>
      <c r="I188" s="80"/>
      <c r="J188" s="180">
        <f t="shared" si="10"/>
        <v>0</v>
      </c>
      <c r="K188" s="163"/>
      <c r="L188" s="83"/>
      <c r="M188" s="84" t="s">
        <v>8</v>
      </c>
      <c r="N188" s="85" t="s">
        <v>26</v>
      </c>
      <c r="O188" s="52">
        <v>0</v>
      </c>
      <c r="P188" s="52">
        <f t="shared" si="11"/>
        <v>0</v>
      </c>
      <c r="Q188" s="52">
        <v>0</v>
      </c>
      <c r="R188" s="52">
        <f t="shared" si="12"/>
        <v>0</v>
      </c>
      <c r="S188" s="52">
        <v>0</v>
      </c>
      <c r="T188" s="53">
        <f t="shared" si="13"/>
        <v>0</v>
      </c>
      <c r="AR188" s="54" t="s">
        <v>129</v>
      </c>
      <c r="AT188" s="54" t="s">
        <v>77</v>
      </c>
      <c r="AU188" s="54" t="s">
        <v>1</v>
      </c>
      <c r="AY188" s="2" t="s">
        <v>75</v>
      </c>
      <c r="BE188" s="55">
        <f t="shared" si="14"/>
        <v>0</v>
      </c>
      <c r="BF188" s="55">
        <f t="shared" si="15"/>
        <v>0</v>
      </c>
      <c r="BG188" s="55">
        <f t="shared" si="16"/>
        <v>0</v>
      </c>
      <c r="BH188" s="55">
        <f t="shared" si="17"/>
        <v>0</v>
      </c>
      <c r="BI188" s="55">
        <f t="shared" si="18"/>
        <v>0</v>
      </c>
      <c r="BJ188" s="2" t="s">
        <v>73</v>
      </c>
      <c r="BK188" s="55">
        <f t="shared" si="19"/>
        <v>0</v>
      </c>
      <c r="BL188" s="2" t="s">
        <v>129</v>
      </c>
      <c r="BM188" s="54" t="s">
        <v>168</v>
      </c>
    </row>
    <row r="189" spans="1:65" s="6" customFormat="1" ht="33" customHeight="1" x14ac:dyDescent="0.25">
      <c r="A189" s="66"/>
      <c r="B189" s="179"/>
      <c r="C189" s="70">
        <v>33</v>
      </c>
      <c r="D189" s="70" t="s">
        <v>77</v>
      </c>
      <c r="E189" s="76" t="s">
        <v>172</v>
      </c>
      <c r="F189" s="77" t="s">
        <v>216</v>
      </c>
      <c r="G189" s="78" t="s">
        <v>104</v>
      </c>
      <c r="H189" s="79">
        <v>8.4000000000000005E-2</v>
      </c>
      <c r="I189" s="80"/>
      <c r="J189" s="180">
        <f t="shared" si="10"/>
        <v>0</v>
      </c>
      <c r="K189" s="163"/>
      <c r="L189" s="83"/>
      <c r="M189" s="84" t="s">
        <v>8</v>
      </c>
      <c r="N189" s="85" t="s">
        <v>26</v>
      </c>
      <c r="O189" s="52">
        <v>1.333</v>
      </c>
      <c r="P189" s="52">
        <f t="shared" si="11"/>
        <v>0.111972</v>
      </c>
      <c r="Q189" s="52">
        <v>0</v>
      </c>
      <c r="R189" s="52">
        <f t="shared" si="12"/>
        <v>0</v>
      </c>
      <c r="S189" s="52">
        <v>0</v>
      </c>
      <c r="T189" s="53">
        <f t="shared" si="13"/>
        <v>0</v>
      </c>
      <c r="AR189" s="54" t="s">
        <v>129</v>
      </c>
      <c r="AT189" s="54" t="s">
        <v>77</v>
      </c>
      <c r="AU189" s="54" t="s">
        <v>1</v>
      </c>
      <c r="AY189" s="2" t="s">
        <v>75</v>
      </c>
      <c r="BE189" s="55">
        <f t="shared" si="14"/>
        <v>0</v>
      </c>
      <c r="BF189" s="55">
        <f t="shared" si="15"/>
        <v>0</v>
      </c>
      <c r="BG189" s="55">
        <f t="shared" si="16"/>
        <v>0</v>
      </c>
      <c r="BH189" s="55">
        <f t="shared" si="17"/>
        <v>0</v>
      </c>
      <c r="BI189" s="55">
        <f t="shared" si="18"/>
        <v>0</v>
      </c>
      <c r="BJ189" s="2" t="s">
        <v>73</v>
      </c>
      <c r="BK189" s="55">
        <f t="shared" si="19"/>
        <v>0</v>
      </c>
      <c r="BL189" s="2" t="s">
        <v>129</v>
      </c>
      <c r="BM189" s="54" t="s">
        <v>173</v>
      </c>
    </row>
    <row r="190" spans="1:65" s="44" customFormat="1" ht="22.9" customHeight="1" x14ac:dyDescent="0.2">
      <c r="A190" s="69"/>
      <c r="B190" s="175"/>
      <c r="C190" s="70"/>
      <c r="D190" s="176" t="s">
        <v>70</v>
      </c>
      <c r="E190" s="177" t="s">
        <v>174</v>
      </c>
      <c r="F190" s="177" t="s">
        <v>175</v>
      </c>
      <c r="G190" s="170"/>
      <c r="H190" s="170"/>
      <c r="I190" s="170"/>
      <c r="J190" s="178">
        <f>SUM(J191:J194)</f>
        <v>0</v>
      </c>
      <c r="K190" s="69"/>
      <c r="L190" s="81"/>
      <c r="M190" s="82"/>
      <c r="N190" s="69"/>
      <c r="P190" s="48">
        <f>SUM(P191:P194)</f>
        <v>0.39600000000000002</v>
      </c>
      <c r="R190" s="48">
        <f>SUM(R191:R194)</f>
        <v>4.4000000000000002E-4</v>
      </c>
      <c r="T190" s="49">
        <f>SUM(T191:T194)</f>
        <v>0</v>
      </c>
      <c r="AR190" s="46" t="s">
        <v>1</v>
      </c>
      <c r="AT190" s="50" t="s">
        <v>70</v>
      </c>
      <c r="AU190" s="50" t="s">
        <v>73</v>
      </c>
      <c r="AY190" s="46" t="s">
        <v>75</v>
      </c>
      <c r="BK190" s="51">
        <f>SUM(BK191:BK194)</f>
        <v>0</v>
      </c>
    </row>
    <row r="191" spans="1:65" s="6" customFormat="1" ht="41.25" customHeight="1" x14ac:dyDescent="0.25">
      <c r="A191" s="66"/>
      <c r="B191" s="179"/>
      <c r="C191" s="70">
        <v>34</v>
      </c>
      <c r="D191" s="70" t="s">
        <v>77</v>
      </c>
      <c r="E191" s="76" t="s">
        <v>176</v>
      </c>
      <c r="F191" s="77" t="s">
        <v>177</v>
      </c>
      <c r="G191" s="78" t="s">
        <v>80</v>
      </c>
      <c r="H191" s="79">
        <v>4</v>
      </c>
      <c r="I191" s="80"/>
      <c r="J191" s="180">
        <f>ROUND(I191*H191,2)</f>
        <v>0</v>
      </c>
      <c r="K191" s="163"/>
      <c r="L191" s="83"/>
      <c r="M191" s="84" t="s">
        <v>8</v>
      </c>
      <c r="N191" s="85" t="s">
        <v>26</v>
      </c>
      <c r="O191" s="52">
        <v>0.01</v>
      </c>
      <c r="P191" s="52">
        <f>O191*H191</f>
        <v>0.04</v>
      </c>
      <c r="Q191" s="52">
        <v>1.0000000000000001E-5</v>
      </c>
      <c r="R191" s="52">
        <f>Q191*H191</f>
        <v>4.0000000000000003E-5</v>
      </c>
      <c r="S191" s="52">
        <v>0</v>
      </c>
      <c r="T191" s="53">
        <f>S191*H191</f>
        <v>0</v>
      </c>
      <c r="AR191" s="54" t="s">
        <v>129</v>
      </c>
      <c r="AT191" s="54" t="s">
        <v>77</v>
      </c>
      <c r="AU191" s="54" t="s">
        <v>1</v>
      </c>
      <c r="AY191" s="2" t="s">
        <v>75</v>
      </c>
      <c r="BE191" s="55">
        <f>IF(N191="základní",J191,0)</f>
        <v>0</v>
      </c>
      <c r="BF191" s="55">
        <f>IF(N191="snížená",J191,0)</f>
        <v>0</v>
      </c>
      <c r="BG191" s="55">
        <f>IF(N191="zákl. přenesená",J191,0)</f>
        <v>0</v>
      </c>
      <c r="BH191" s="55">
        <f>IF(N191="sníž. přenesená",J191,0)</f>
        <v>0</v>
      </c>
      <c r="BI191" s="55">
        <f>IF(N191="nulová",J191,0)</f>
        <v>0</v>
      </c>
      <c r="BJ191" s="2" t="s">
        <v>73</v>
      </c>
      <c r="BK191" s="55">
        <f>ROUND(I191*H191,2)</f>
        <v>0</v>
      </c>
      <c r="BL191" s="2" t="s">
        <v>129</v>
      </c>
      <c r="BM191" s="54" t="s">
        <v>178</v>
      </c>
    </row>
    <row r="192" spans="1:65" s="6" customFormat="1" ht="40.5" customHeight="1" x14ac:dyDescent="0.25">
      <c r="A192" s="66"/>
      <c r="B192" s="179"/>
      <c r="C192" s="70">
        <v>35</v>
      </c>
      <c r="D192" s="70" t="s">
        <v>77</v>
      </c>
      <c r="E192" s="76" t="s">
        <v>179</v>
      </c>
      <c r="F192" s="77" t="s">
        <v>180</v>
      </c>
      <c r="G192" s="78" t="s">
        <v>80</v>
      </c>
      <c r="H192" s="79">
        <v>4</v>
      </c>
      <c r="I192" s="80"/>
      <c r="J192" s="180">
        <f>ROUND(I192*H192,2)</f>
        <v>0</v>
      </c>
      <c r="K192" s="163"/>
      <c r="L192" s="83"/>
      <c r="M192" s="84" t="s">
        <v>8</v>
      </c>
      <c r="N192" s="85" t="s">
        <v>26</v>
      </c>
      <c r="O192" s="52">
        <v>2.8000000000000001E-2</v>
      </c>
      <c r="P192" s="52">
        <f>O192*H192</f>
        <v>0.112</v>
      </c>
      <c r="Q192" s="52">
        <v>2.0000000000000002E-5</v>
      </c>
      <c r="R192" s="52">
        <f>Q192*H192</f>
        <v>8.0000000000000007E-5</v>
      </c>
      <c r="S192" s="52">
        <v>0</v>
      </c>
      <c r="T192" s="53">
        <f>S192*H192</f>
        <v>0</v>
      </c>
      <c r="AR192" s="54" t="s">
        <v>129</v>
      </c>
      <c r="AT192" s="54" t="s">
        <v>77</v>
      </c>
      <c r="AU192" s="54" t="s">
        <v>1</v>
      </c>
      <c r="AY192" s="2" t="s">
        <v>75</v>
      </c>
      <c r="BE192" s="55">
        <f>IF(N192="základní",J192,0)</f>
        <v>0</v>
      </c>
      <c r="BF192" s="55">
        <f>IF(N192="snížená",J192,0)</f>
        <v>0</v>
      </c>
      <c r="BG192" s="55">
        <f>IF(N192="zákl. přenesená",J192,0)</f>
        <v>0</v>
      </c>
      <c r="BH192" s="55">
        <f>IF(N192="sníž. přenesená",J192,0)</f>
        <v>0</v>
      </c>
      <c r="BI192" s="55">
        <f>IF(N192="nulová",J192,0)</f>
        <v>0</v>
      </c>
      <c r="BJ192" s="2" t="s">
        <v>73</v>
      </c>
      <c r="BK192" s="55">
        <f>ROUND(I192*H192,2)</f>
        <v>0</v>
      </c>
      <c r="BL192" s="2" t="s">
        <v>129</v>
      </c>
      <c r="BM192" s="54" t="s">
        <v>181</v>
      </c>
    </row>
    <row r="193" spans="1:65" s="6" customFormat="1" ht="30.75" customHeight="1" x14ac:dyDescent="0.25">
      <c r="A193" s="66"/>
      <c r="B193" s="179"/>
      <c r="C193" s="70">
        <v>36</v>
      </c>
      <c r="D193" s="70" t="s">
        <v>77</v>
      </c>
      <c r="E193" s="76" t="s">
        <v>182</v>
      </c>
      <c r="F193" s="77" t="s">
        <v>183</v>
      </c>
      <c r="G193" s="78" t="s">
        <v>80</v>
      </c>
      <c r="H193" s="79">
        <v>4</v>
      </c>
      <c r="I193" s="80"/>
      <c r="J193" s="180">
        <f>ROUND(I193*H193,2)</f>
        <v>0</v>
      </c>
      <c r="K193" s="163"/>
      <c r="L193" s="83"/>
      <c r="M193" s="84" t="s">
        <v>8</v>
      </c>
      <c r="N193" s="85" t="s">
        <v>26</v>
      </c>
      <c r="O193" s="52">
        <v>0.03</v>
      </c>
      <c r="P193" s="52">
        <f>O193*H193</f>
        <v>0.12</v>
      </c>
      <c r="Q193" s="52">
        <v>6.0000000000000002E-5</v>
      </c>
      <c r="R193" s="52">
        <f>Q193*H193</f>
        <v>2.4000000000000001E-4</v>
      </c>
      <c r="S193" s="52">
        <v>0</v>
      </c>
      <c r="T193" s="53">
        <f>S193*H193</f>
        <v>0</v>
      </c>
      <c r="AR193" s="54" t="s">
        <v>129</v>
      </c>
      <c r="AT193" s="54" t="s">
        <v>77</v>
      </c>
      <c r="AU193" s="54" t="s">
        <v>1</v>
      </c>
      <c r="AY193" s="2" t="s">
        <v>75</v>
      </c>
      <c r="BE193" s="55">
        <f>IF(N193="základní",J193,0)</f>
        <v>0</v>
      </c>
      <c r="BF193" s="55">
        <f>IF(N193="snížená",J193,0)</f>
        <v>0</v>
      </c>
      <c r="BG193" s="55">
        <f>IF(N193="zákl. přenesená",J193,0)</f>
        <v>0</v>
      </c>
      <c r="BH193" s="55">
        <f>IF(N193="sníž. přenesená",J193,0)</f>
        <v>0</v>
      </c>
      <c r="BI193" s="55">
        <f>IF(N193="nulová",J193,0)</f>
        <v>0</v>
      </c>
      <c r="BJ193" s="2" t="s">
        <v>73</v>
      </c>
      <c r="BK193" s="55">
        <f>ROUND(I193*H193,2)</f>
        <v>0</v>
      </c>
      <c r="BL193" s="2" t="s">
        <v>129</v>
      </c>
      <c r="BM193" s="54" t="s">
        <v>184</v>
      </c>
    </row>
    <row r="194" spans="1:65" s="6" customFormat="1" ht="30" customHeight="1" x14ac:dyDescent="0.25">
      <c r="A194" s="66"/>
      <c r="B194" s="179"/>
      <c r="C194" s="70">
        <v>37</v>
      </c>
      <c r="D194" s="70" t="s">
        <v>77</v>
      </c>
      <c r="E194" s="76" t="s">
        <v>185</v>
      </c>
      <c r="F194" s="77" t="s">
        <v>186</v>
      </c>
      <c r="G194" s="78" t="s">
        <v>80</v>
      </c>
      <c r="H194" s="79">
        <v>4</v>
      </c>
      <c r="I194" s="80"/>
      <c r="J194" s="180">
        <f>ROUND(I194*H194,2)</f>
        <v>0</v>
      </c>
      <c r="K194" s="163"/>
      <c r="L194" s="83"/>
      <c r="M194" s="84" t="s">
        <v>8</v>
      </c>
      <c r="N194" s="85" t="s">
        <v>26</v>
      </c>
      <c r="O194" s="52">
        <v>3.1E-2</v>
      </c>
      <c r="P194" s="52">
        <f>O194*H194</f>
        <v>0.124</v>
      </c>
      <c r="Q194" s="52">
        <v>2.0000000000000002E-5</v>
      </c>
      <c r="R194" s="52">
        <f>Q194*H194</f>
        <v>8.0000000000000007E-5</v>
      </c>
      <c r="S194" s="52">
        <v>0</v>
      </c>
      <c r="T194" s="53">
        <f>S194*H194</f>
        <v>0</v>
      </c>
      <c r="AR194" s="54" t="s">
        <v>129</v>
      </c>
      <c r="AT194" s="54" t="s">
        <v>77</v>
      </c>
      <c r="AU194" s="54" t="s">
        <v>1</v>
      </c>
      <c r="AY194" s="2" t="s">
        <v>75</v>
      </c>
      <c r="BE194" s="55">
        <f>IF(N194="základní",J194,0)</f>
        <v>0</v>
      </c>
      <c r="BF194" s="55">
        <f>IF(N194="snížená",J194,0)</f>
        <v>0</v>
      </c>
      <c r="BG194" s="55">
        <f>IF(N194="zákl. přenesená",J194,0)</f>
        <v>0</v>
      </c>
      <c r="BH194" s="55">
        <f>IF(N194="sníž. přenesená",J194,0)</f>
        <v>0</v>
      </c>
      <c r="BI194" s="55">
        <f>IF(N194="nulová",J194,0)</f>
        <v>0</v>
      </c>
      <c r="BJ194" s="2" t="s">
        <v>73</v>
      </c>
      <c r="BK194" s="55">
        <f>ROUND(I194*H194,2)</f>
        <v>0</v>
      </c>
      <c r="BL194" s="2" t="s">
        <v>129</v>
      </c>
      <c r="BM194" s="54" t="s">
        <v>187</v>
      </c>
    </row>
    <row r="195" spans="1:65" s="44" customFormat="1" ht="25.9" customHeight="1" x14ac:dyDescent="0.2">
      <c r="A195" s="69"/>
      <c r="B195" s="175"/>
      <c r="C195" s="170"/>
      <c r="D195" s="176" t="s">
        <v>70</v>
      </c>
      <c r="E195" s="193" t="s">
        <v>164</v>
      </c>
      <c r="F195" s="193" t="s">
        <v>188</v>
      </c>
      <c r="G195" s="170"/>
      <c r="H195" s="170"/>
      <c r="I195" s="170"/>
      <c r="J195" s="174">
        <f>SUM(J196)</f>
        <v>0</v>
      </c>
      <c r="K195" s="69"/>
      <c r="L195" s="81"/>
      <c r="M195" s="82"/>
      <c r="N195" s="69"/>
      <c r="P195" s="48">
        <f>P196</f>
        <v>6.2610000000000001</v>
      </c>
      <c r="R195" s="48">
        <f>R196</f>
        <v>5.9999999999999995E-4</v>
      </c>
      <c r="T195" s="49">
        <f>T196</f>
        <v>0</v>
      </c>
      <c r="AR195" s="46" t="s">
        <v>86</v>
      </c>
      <c r="AT195" s="50" t="s">
        <v>70</v>
      </c>
      <c r="AU195" s="50" t="s">
        <v>74</v>
      </c>
      <c r="AY195" s="46" t="s">
        <v>75</v>
      </c>
      <c r="BK195" s="51">
        <f>BK196</f>
        <v>0</v>
      </c>
    </row>
    <row r="196" spans="1:65" s="44" customFormat="1" ht="22.9" customHeight="1" x14ac:dyDescent="0.2">
      <c r="A196" s="69"/>
      <c r="B196" s="175"/>
      <c r="C196" s="170"/>
      <c r="D196" s="176" t="s">
        <v>70</v>
      </c>
      <c r="E196" s="195" t="s">
        <v>189</v>
      </c>
      <c r="F196" s="177" t="s">
        <v>190</v>
      </c>
      <c r="G196" s="170"/>
      <c r="H196" s="170"/>
      <c r="I196" s="170"/>
      <c r="J196" s="178">
        <f>SUM(J197:J207)</f>
        <v>0</v>
      </c>
      <c r="K196" s="69"/>
      <c r="L196" s="81"/>
      <c r="M196" s="82"/>
      <c r="N196" s="69"/>
      <c r="P196" s="48">
        <f>SUM(P200:P207)</f>
        <v>6.2610000000000001</v>
      </c>
      <c r="R196" s="48">
        <f>SUM(R200:R207)</f>
        <v>5.9999999999999995E-4</v>
      </c>
      <c r="T196" s="49">
        <f>SUM(T200:T207)</f>
        <v>0</v>
      </c>
      <c r="AR196" s="46" t="s">
        <v>86</v>
      </c>
      <c r="AT196" s="50" t="s">
        <v>70</v>
      </c>
      <c r="AU196" s="50" t="s">
        <v>73</v>
      </c>
      <c r="AY196" s="46" t="s">
        <v>75</v>
      </c>
      <c r="BK196" s="51">
        <f>SUM(BK200:BK207)</f>
        <v>0</v>
      </c>
    </row>
    <row r="197" spans="1:65" s="44" customFormat="1" ht="42.75" customHeight="1" x14ac:dyDescent="0.2">
      <c r="A197" s="69"/>
      <c r="B197" s="175"/>
      <c r="C197" s="70">
        <v>36</v>
      </c>
      <c r="D197" s="70" t="s">
        <v>77</v>
      </c>
      <c r="E197" s="76" t="s">
        <v>261</v>
      </c>
      <c r="F197" s="77" t="s">
        <v>259</v>
      </c>
      <c r="G197" s="78" t="s">
        <v>244</v>
      </c>
      <c r="H197" s="79">
        <v>1</v>
      </c>
      <c r="I197" s="80"/>
      <c r="J197" s="180">
        <f t="shared" ref="J197:J200" si="20">ROUND(I197*H197,2)</f>
        <v>0</v>
      </c>
      <c r="K197" s="69"/>
      <c r="L197" s="81"/>
      <c r="M197" s="82"/>
      <c r="N197" s="69"/>
      <c r="P197" s="48"/>
      <c r="R197" s="48"/>
      <c r="T197" s="49"/>
      <c r="AR197" s="46"/>
      <c r="AT197" s="50"/>
      <c r="AU197" s="50"/>
      <c r="AY197" s="46"/>
      <c r="BK197" s="51"/>
    </row>
    <row r="198" spans="1:65" s="44" customFormat="1" ht="22.9" customHeight="1" x14ac:dyDescent="0.2">
      <c r="A198" s="69"/>
      <c r="B198" s="175"/>
      <c r="C198" s="70">
        <v>37</v>
      </c>
      <c r="D198" s="70" t="s">
        <v>164</v>
      </c>
      <c r="E198" s="98" t="s">
        <v>247</v>
      </c>
      <c r="F198" s="99" t="s">
        <v>248</v>
      </c>
      <c r="G198" s="78" t="s">
        <v>244</v>
      </c>
      <c r="H198" s="100">
        <v>1</v>
      </c>
      <c r="I198" s="101"/>
      <c r="J198" s="180">
        <f t="shared" si="20"/>
        <v>0</v>
      </c>
      <c r="K198" s="69"/>
      <c r="L198" s="81"/>
      <c r="M198" s="82"/>
      <c r="N198" s="69"/>
      <c r="P198" s="48"/>
      <c r="R198" s="48"/>
      <c r="T198" s="49"/>
      <c r="AR198" s="46"/>
      <c r="AT198" s="50"/>
      <c r="AU198" s="50"/>
      <c r="AY198" s="46"/>
      <c r="BK198" s="51"/>
    </row>
    <row r="199" spans="1:65" s="44" customFormat="1" ht="22.9" customHeight="1" x14ac:dyDescent="0.2">
      <c r="A199" s="69"/>
      <c r="B199" s="175"/>
      <c r="C199" s="70">
        <v>38</v>
      </c>
      <c r="D199" s="70"/>
      <c r="E199" s="76" t="s">
        <v>250</v>
      </c>
      <c r="F199" s="91" t="s">
        <v>257</v>
      </c>
      <c r="G199" s="78" t="s">
        <v>244</v>
      </c>
      <c r="H199" s="79">
        <v>1</v>
      </c>
      <c r="I199" s="80"/>
      <c r="J199" s="180">
        <f t="shared" si="20"/>
        <v>0</v>
      </c>
      <c r="K199" s="69"/>
      <c r="L199" s="81"/>
      <c r="M199" s="82"/>
      <c r="N199" s="69"/>
      <c r="P199" s="48"/>
      <c r="R199" s="48"/>
      <c r="T199" s="49"/>
      <c r="AR199" s="46"/>
      <c r="AT199" s="50"/>
      <c r="AU199" s="50"/>
      <c r="AY199" s="46"/>
      <c r="BK199" s="51"/>
    </row>
    <row r="200" spans="1:65" s="6" customFormat="1" ht="29.25" customHeight="1" x14ac:dyDescent="0.25">
      <c r="A200" s="66"/>
      <c r="B200" s="179"/>
      <c r="C200" s="70">
        <v>39</v>
      </c>
      <c r="D200" s="70" t="s">
        <v>77</v>
      </c>
      <c r="E200" s="76" t="s">
        <v>191</v>
      </c>
      <c r="F200" s="77" t="s">
        <v>258</v>
      </c>
      <c r="G200" s="78" t="s">
        <v>80</v>
      </c>
      <c r="H200" s="79">
        <v>11</v>
      </c>
      <c r="I200" s="80"/>
      <c r="J200" s="180">
        <f t="shared" si="20"/>
        <v>0</v>
      </c>
      <c r="K200" s="163"/>
      <c r="L200" s="83"/>
      <c r="M200" s="84" t="s">
        <v>8</v>
      </c>
      <c r="N200" s="85" t="s">
        <v>26</v>
      </c>
      <c r="O200" s="52">
        <v>0.17499999999999999</v>
      </c>
      <c r="P200" s="52">
        <f t="shared" ref="P200:P207" si="21">O200*H200</f>
        <v>1.9249999999999998</v>
      </c>
      <c r="Q200" s="52">
        <v>0</v>
      </c>
      <c r="R200" s="52">
        <f t="shared" ref="R200:R207" si="22">Q200*H200</f>
        <v>0</v>
      </c>
      <c r="S200" s="52">
        <v>0</v>
      </c>
      <c r="T200" s="53">
        <f t="shared" ref="T200:T207" si="23">S200*H200</f>
        <v>0</v>
      </c>
      <c r="AR200" s="54" t="s">
        <v>192</v>
      </c>
      <c r="AT200" s="54" t="s">
        <v>77</v>
      </c>
      <c r="AU200" s="54" t="s">
        <v>1</v>
      </c>
      <c r="AY200" s="2" t="s">
        <v>75</v>
      </c>
      <c r="BE200" s="55">
        <f t="shared" ref="BE200:BE207" si="24">IF(N200="základní",J200,0)</f>
        <v>0</v>
      </c>
      <c r="BF200" s="55">
        <f t="shared" ref="BF200:BF207" si="25">IF(N200="snížená",J200,0)</f>
        <v>0</v>
      </c>
      <c r="BG200" s="55">
        <f t="shared" ref="BG200:BG207" si="26">IF(N200="zákl. přenesená",J200,0)</f>
        <v>0</v>
      </c>
      <c r="BH200" s="55">
        <f t="shared" ref="BH200:BH207" si="27">IF(N200="sníž. přenesená",J200,0)</f>
        <v>0</v>
      </c>
      <c r="BI200" s="55">
        <f t="shared" ref="BI200:BI207" si="28">IF(N200="nulová",J200,0)</f>
        <v>0</v>
      </c>
      <c r="BJ200" s="2" t="s">
        <v>73</v>
      </c>
      <c r="BK200" s="55">
        <f t="shared" ref="BK200:BK207" si="29">ROUND(I200*H200,2)</f>
        <v>0</v>
      </c>
      <c r="BL200" s="2" t="s">
        <v>192</v>
      </c>
      <c r="BM200" s="54" t="s">
        <v>193</v>
      </c>
    </row>
    <row r="201" spans="1:65" s="6" customFormat="1" ht="27" customHeight="1" x14ac:dyDescent="0.25">
      <c r="A201" s="66"/>
      <c r="B201" s="179"/>
      <c r="C201" s="73">
        <v>40</v>
      </c>
      <c r="D201" s="73" t="s">
        <v>164</v>
      </c>
      <c r="E201" s="90" t="s">
        <v>262</v>
      </c>
      <c r="F201" s="91" t="s">
        <v>256</v>
      </c>
      <c r="G201" s="92" t="s">
        <v>80</v>
      </c>
      <c r="H201" s="93">
        <v>11</v>
      </c>
      <c r="I201" s="94"/>
      <c r="J201" s="194">
        <f t="shared" ref="J201:J207" si="30">ROUND(I201*H201,2)</f>
        <v>0</v>
      </c>
      <c r="K201" s="164"/>
      <c r="L201" s="95"/>
      <c r="M201" s="96" t="s">
        <v>8</v>
      </c>
      <c r="N201" s="97" t="s">
        <v>26</v>
      </c>
      <c r="O201" s="52">
        <v>0</v>
      </c>
      <c r="P201" s="52">
        <f t="shared" si="21"/>
        <v>0</v>
      </c>
      <c r="Q201" s="52">
        <v>0</v>
      </c>
      <c r="R201" s="52">
        <f t="shared" si="22"/>
        <v>0</v>
      </c>
      <c r="S201" s="52">
        <v>0</v>
      </c>
      <c r="T201" s="53">
        <f t="shared" si="23"/>
        <v>0</v>
      </c>
      <c r="AR201" s="54" t="s">
        <v>194</v>
      </c>
      <c r="AT201" s="54" t="s">
        <v>164</v>
      </c>
      <c r="AU201" s="54" t="s">
        <v>1</v>
      </c>
      <c r="AY201" s="2" t="s">
        <v>75</v>
      </c>
      <c r="BE201" s="55">
        <f t="shared" si="24"/>
        <v>0</v>
      </c>
      <c r="BF201" s="55">
        <f t="shared" si="25"/>
        <v>0</v>
      </c>
      <c r="BG201" s="55">
        <f t="shared" si="26"/>
        <v>0</v>
      </c>
      <c r="BH201" s="55">
        <f t="shared" si="27"/>
        <v>0</v>
      </c>
      <c r="BI201" s="55">
        <f t="shared" si="28"/>
        <v>0</v>
      </c>
      <c r="BJ201" s="2" t="s">
        <v>73</v>
      </c>
      <c r="BK201" s="55">
        <f t="shared" si="29"/>
        <v>0</v>
      </c>
      <c r="BL201" s="2" t="s">
        <v>192</v>
      </c>
      <c r="BM201" s="54" t="s">
        <v>195</v>
      </c>
    </row>
    <row r="202" spans="1:65" s="8" customFormat="1" ht="27.75" customHeight="1" x14ac:dyDescent="0.25">
      <c r="A202" s="66"/>
      <c r="B202" s="179"/>
      <c r="C202" s="73">
        <v>41</v>
      </c>
      <c r="D202" s="73" t="s">
        <v>77</v>
      </c>
      <c r="E202" s="102" t="s">
        <v>263</v>
      </c>
      <c r="F202" s="77" t="s">
        <v>249</v>
      </c>
      <c r="G202" s="78" t="s">
        <v>132</v>
      </c>
      <c r="H202" s="79">
        <v>1</v>
      </c>
      <c r="I202" s="80"/>
      <c r="J202" s="180">
        <f t="shared" si="30"/>
        <v>0</v>
      </c>
      <c r="K202" s="164"/>
      <c r="L202" s="95"/>
      <c r="M202" s="96"/>
      <c r="N202" s="97"/>
      <c r="O202" s="52"/>
      <c r="P202" s="52"/>
      <c r="Q202" s="52"/>
      <c r="R202" s="52"/>
      <c r="S202" s="52"/>
      <c r="T202" s="53"/>
      <c r="AR202" s="54"/>
      <c r="AT202" s="54"/>
      <c r="AU202" s="54"/>
      <c r="AY202" s="2"/>
      <c r="BE202" s="55"/>
      <c r="BF202" s="55"/>
      <c r="BG202" s="55"/>
      <c r="BH202" s="55"/>
      <c r="BI202" s="55"/>
      <c r="BJ202" s="2"/>
      <c r="BK202" s="55"/>
      <c r="BL202" s="2"/>
      <c r="BM202" s="54"/>
    </row>
    <row r="203" spans="1:65" s="6" customFormat="1" ht="21.75" customHeight="1" x14ac:dyDescent="0.25">
      <c r="A203" s="66"/>
      <c r="B203" s="179"/>
      <c r="C203" s="73">
        <v>42</v>
      </c>
      <c r="D203" s="73" t="s">
        <v>164</v>
      </c>
      <c r="E203" s="90" t="s">
        <v>197</v>
      </c>
      <c r="F203" s="91" t="s">
        <v>251</v>
      </c>
      <c r="G203" s="92" t="s">
        <v>132</v>
      </c>
      <c r="H203" s="93">
        <v>1</v>
      </c>
      <c r="I203" s="94"/>
      <c r="J203" s="194">
        <f t="shared" si="30"/>
        <v>0</v>
      </c>
      <c r="K203" s="164"/>
      <c r="L203" s="95"/>
      <c r="M203" s="96" t="s">
        <v>8</v>
      </c>
      <c r="N203" s="97" t="s">
        <v>26</v>
      </c>
      <c r="O203" s="52">
        <v>0</v>
      </c>
      <c r="P203" s="52">
        <f t="shared" si="21"/>
        <v>0</v>
      </c>
      <c r="Q203" s="52">
        <v>5.9999999999999995E-4</v>
      </c>
      <c r="R203" s="52">
        <f t="shared" si="22"/>
        <v>5.9999999999999995E-4</v>
      </c>
      <c r="S203" s="52">
        <v>0</v>
      </c>
      <c r="T203" s="53">
        <f t="shared" si="23"/>
        <v>0</v>
      </c>
      <c r="AR203" s="54" t="s">
        <v>196</v>
      </c>
      <c r="AT203" s="54" t="s">
        <v>164</v>
      </c>
      <c r="AU203" s="54" t="s">
        <v>1</v>
      </c>
      <c r="AY203" s="2" t="s">
        <v>75</v>
      </c>
      <c r="BE203" s="55">
        <f t="shared" si="24"/>
        <v>0</v>
      </c>
      <c r="BF203" s="55">
        <f t="shared" si="25"/>
        <v>0</v>
      </c>
      <c r="BG203" s="55">
        <f t="shared" si="26"/>
        <v>0</v>
      </c>
      <c r="BH203" s="55">
        <f t="shared" si="27"/>
        <v>0</v>
      </c>
      <c r="BI203" s="55">
        <f t="shared" si="28"/>
        <v>0</v>
      </c>
      <c r="BJ203" s="2" t="s">
        <v>73</v>
      </c>
      <c r="BK203" s="55">
        <f t="shared" si="29"/>
        <v>0</v>
      </c>
      <c r="BL203" s="2" t="s">
        <v>196</v>
      </c>
      <c r="BM203" s="54" t="s">
        <v>198</v>
      </c>
    </row>
    <row r="204" spans="1:65" s="8" customFormat="1" ht="21.75" customHeight="1" x14ac:dyDescent="0.25">
      <c r="A204" s="66"/>
      <c r="B204" s="179"/>
      <c r="C204" s="73">
        <v>43</v>
      </c>
      <c r="D204" s="73" t="s">
        <v>77</v>
      </c>
      <c r="E204" s="76" t="s">
        <v>264</v>
      </c>
      <c r="F204" s="77" t="s">
        <v>215</v>
      </c>
      <c r="G204" s="78" t="s">
        <v>132</v>
      </c>
      <c r="H204" s="79">
        <v>1</v>
      </c>
      <c r="I204" s="80"/>
      <c r="J204" s="180">
        <f t="shared" si="30"/>
        <v>0</v>
      </c>
      <c r="K204" s="164"/>
      <c r="L204" s="95"/>
      <c r="M204" s="96"/>
      <c r="N204" s="97"/>
      <c r="O204" s="52"/>
      <c r="P204" s="52"/>
      <c r="Q204" s="52"/>
      <c r="R204" s="52"/>
      <c r="S204" s="52"/>
      <c r="T204" s="53"/>
      <c r="AR204" s="54"/>
      <c r="AT204" s="54"/>
      <c r="AU204" s="54"/>
      <c r="AY204" s="2"/>
      <c r="BE204" s="55"/>
      <c r="BF204" s="55"/>
      <c r="BG204" s="55"/>
      <c r="BH204" s="55"/>
      <c r="BI204" s="55"/>
      <c r="BJ204" s="2"/>
      <c r="BK204" s="55"/>
      <c r="BL204" s="2"/>
      <c r="BM204" s="54"/>
    </row>
    <row r="205" spans="1:65" s="8" customFormat="1" ht="31.5" customHeight="1" x14ac:dyDescent="0.25">
      <c r="A205" s="66"/>
      <c r="B205" s="179"/>
      <c r="C205" s="73">
        <v>44</v>
      </c>
      <c r="D205" s="73" t="s">
        <v>77</v>
      </c>
      <c r="E205" s="76" t="s">
        <v>169</v>
      </c>
      <c r="F205" s="77" t="s">
        <v>255</v>
      </c>
      <c r="G205" s="78" t="s">
        <v>80</v>
      </c>
      <c r="H205" s="79">
        <v>8</v>
      </c>
      <c r="I205" s="80"/>
      <c r="J205" s="180">
        <f t="shared" si="30"/>
        <v>0</v>
      </c>
      <c r="K205" s="164"/>
      <c r="L205" s="95"/>
      <c r="M205" s="96"/>
      <c r="N205" s="97"/>
      <c r="O205" s="52"/>
      <c r="P205" s="52"/>
      <c r="Q205" s="52"/>
      <c r="R205" s="52"/>
      <c r="S205" s="52"/>
      <c r="T205" s="53"/>
      <c r="AR205" s="54"/>
      <c r="AT205" s="54"/>
      <c r="AU205" s="54"/>
      <c r="AY205" s="2"/>
      <c r="BE205" s="55"/>
      <c r="BF205" s="55"/>
      <c r="BG205" s="55"/>
      <c r="BH205" s="55"/>
      <c r="BI205" s="55"/>
      <c r="BJ205" s="2"/>
      <c r="BK205" s="55"/>
      <c r="BL205" s="2"/>
      <c r="BM205" s="54"/>
    </row>
    <row r="206" spans="1:65" s="8" customFormat="1" ht="21.75" customHeight="1" x14ac:dyDescent="0.25">
      <c r="A206" s="66"/>
      <c r="B206" s="179"/>
      <c r="C206" s="73">
        <v>45</v>
      </c>
      <c r="D206" s="73" t="s">
        <v>77</v>
      </c>
      <c r="E206" s="76" t="s">
        <v>170</v>
      </c>
      <c r="F206" s="77" t="s">
        <v>171</v>
      </c>
      <c r="G206" s="78" t="s">
        <v>80</v>
      </c>
      <c r="H206" s="79">
        <v>8</v>
      </c>
      <c r="I206" s="80"/>
      <c r="J206" s="180">
        <f t="shared" si="30"/>
        <v>0</v>
      </c>
      <c r="K206" s="164"/>
      <c r="L206" s="95"/>
      <c r="M206" s="96"/>
      <c r="N206" s="97"/>
      <c r="O206" s="52"/>
      <c r="P206" s="52"/>
      <c r="Q206" s="52"/>
      <c r="R206" s="52"/>
      <c r="S206" s="52"/>
      <c r="T206" s="53"/>
      <c r="AR206" s="54"/>
      <c r="AT206" s="54"/>
      <c r="AU206" s="54"/>
      <c r="AY206" s="2"/>
      <c r="BE206" s="55"/>
      <c r="BF206" s="55"/>
      <c r="BG206" s="55"/>
      <c r="BH206" s="55"/>
      <c r="BI206" s="55"/>
      <c r="BJ206" s="2"/>
      <c r="BK206" s="55"/>
      <c r="BL206" s="2"/>
      <c r="BM206" s="54"/>
    </row>
    <row r="207" spans="1:65" s="6" customFormat="1" ht="16.5" customHeight="1" x14ac:dyDescent="0.25">
      <c r="A207" s="66"/>
      <c r="B207" s="179"/>
      <c r="C207" s="70">
        <v>46</v>
      </c>
      <c r="D207" s="70" t="s">
        <v>77</v>
      </c>
      <c r="E207" s="76" t="s">
        <v>199</v>
      </c>
      <c r="F207" s="77" t="s">
        <v>252</v>
      </c>
      <c r="G207" s="78" t="s">
        <v>80</v>
      </c>
      <c r="H207" s="79">
        <v>8</v>
      </c>
      <c r="I207" s="80"/>
      <c r="J207" s="180">
        <f t="shared" si="30"/>
        <v>0</v>
      </c>
      <c r="K207" s="163"/>
      <c r="L207" s="83"/>
      <c r="M207" s="84" t="s">
        <v>8</v>
      </c>
      <c r="N207" s="85" t="s">
        <v>26</v>
      </c>
      <c r="O207" s="52">
        <v>0.54200000000000004</v>
      </c>
      <c r="P207" s="52">
        <f t="shared" si="21"/>
        <v>4.3360000000000003</v>
      </c>
      <c r="Q207" s="52">
        <v>0</v>
      </c>
      <c r="R207" s="52">
        <f t="shared" si="22"/>
        <v>0</v>
      </c>
      <c r="S207" s="52">
        <v>0</v>
      </c>
      <c r="T207" s="53">
        <f t="shared" si="23"/>
        <v>0</v>
      </c>
      <c r="AR207" s="54" t="s">
        <v>192</v>
      </c>
      <c r="AT207" s="54" t="s">
        <v>77</v>
      </c>
      <c r="AU207" s="54" t="s">
        <v>1</v>
      </c>
      <c r="AY207" s="2" t="s">
        <v>75</v>
      </c>
      <c r="BE207" s="55">
        <f t="shared" si="24"/>
        <v>0</v>
      </c>
      <c r="BF207" s="55">
        <f t="shared" si="25"/>
        <v>0</v>
      </c>
      <c r="BG207" s="55">
        <f t="shared" si="26"/>
        <v>0</v>
      </c>
      <c r="BH207" s="55">
        <f t="shared" si="27"/>
        <v>0</v>
      </c>
      <c r="BI207" s="55">
        <f t="shared" si="28"/>
        <v>0</v>
      </c>
      <c r="BJ207" s="2" t="s">
        <v>73</v>
      </c>
      <c r="BK207" s="55">
        <f t="shared" si="29"/>
        <v>0</v>
      </c>
      <c r="BL207" s="2" t="s">
        <v>192</v>
      </c>
      <c r="BM207" s="54" t="s">
        <v>200</v>
      </c>
    </row>
    <row r="208" spans="1:65" s="44" customFormat="1" ht="25.9" customHeight="1" x14ac:dyDescent="0.2">
      <c r="A208" s="69"/>
      <c r="B208" s="175"/>
      <c r="C208" s="170"/>
      <c r="D208" s="176" t="s">
        <v>70</v>
      </c>
      <c r="E208" s="193" t="s">
        <v>220</v>
      </c>
      <c r="F208" s="193"/>
      <c r="G208" s="170"/>
      <c r="H208" s="170"/>
      <c r="I208" s="170"/>
      <c r="J208" s="174">
        <f>BK208</f>
        <v>0</v>
      </c>
      <c r="K208" s="69"/>
      <c r="L208" s="81"/>
      <c r="M208" s="82"/>
      <c r="N208" s="69"/>
      <c r="P208" s="48">
        <f>P209</f>
        <v>0</v>
      </c>
      <c r="R208" s="48">
        <f>R209</f>
        <v>0</v>
      </c>
      <c r="T208" s="49">
        <f>T209</f>
        <v>0</v>
      </c>
      <c r="AR208" s="46" t="s">
        <v>91</v>
      </c>
      <c r="AT208" s="50" t="s">
        <v>70</v>
      </c>
      <c r="AU208" s="50" t="s">
        <v>74</v>
      </c>
      <c r="AY208" s="46" t="s">
        <v>75</v>
      </c>
      <c r="BK208" s="51">
        <f>BK209</f>
        <v>0</v>
      </c>
    </row>
    <row r="209" spans="1:65" s="44" customFormat="1" ht="22.9" customHeight="1" x14ac:dyDescent="0.2">
      <c r="A209" s="69"/>
      <c r="B209" s="175"/>
      <c r="C209" s="170"/>
      <c r="D209" s="176" t="s">
        <v>70</v>
      </c>
      <c r="E209" s="195" t="s">
        <v>201</v>
      </c>
      <c r="F209" s="195" t="s">
        <v>202</v>
      </c>
      <c r="G209" s="170"/>
      <c r="H209" s="170"/>
      <c r="I209" s="170"/>
      <c r="J209" s="178">
        <f>SUM(J210:J214)</f>
        <v>0</v>
      </c>
      <c r="K209" s="69"/>
      <c r="L209" s="81"/>
      <c r="M209" s="82"/>
      <c r="N209" s="69"/>
      <c r="P209" s="48">
        <f>SUM(P210:P214)</f>
        <v>0</v>
      </c>
      <c r="R209" s="48">
        <f>SUM(R210:R214)</f>
        <v>0</v>
      </c>
      <c r="T209" s="49">
        <f>SUM(T210:T214)</f>
        <v>0</v>
      </c>
      <c r="AR209" s="46" t="s">
        <v>91</v>
      </c>
      <c r="AT209" s="50" t="s">
        <v>70</v>
      </c>
      <c r="AU209" s="50" t="s">
        <v>73</v>
      </c>
      <c r="AY209" s="46" t="s">
        <v>75</v>
      </c>
      <c r="BK209" s="51">
        <f>SUM(BK210:BK214)</f>
        <v>0</v>
      </c>
    </row>
    <row r="210" spans="1:65" s="6" customFormat="1" ht="33" customHeight="1" x14ac:dyDescent="0.25">
      <c r="A210" s="66"/>
      <c r="B210" s="179"/>
      <c r="C210" s="70">
        <v>47</v>
      </c>
      <c r="D210" s="70" t="s">
        <v>77</v>
      </c>
      <c r="E210" s="98" t="s">
        <v>222</v>
      </c>
      <c r="F210" s="99" t="s">
        <v>223</v>
      </c>
      <c r="G210" s="103" t="s">
        <v>221</v>
      </c>
      <c r="H210" s="100">
        <v>8</v>
      </c>
      <c r="I210" s="101"/>
      <c r="J210" s="180">
        <f t="shared" ref="J210:J214" si="31">ROUND(I210*H210,2)</f>
        <v>0</v>
      </c>
      <c r="K210" s="163"/>
      <c r="L210" s="83"/>
      <c r="M210" s="84" t="s">
        <v>8</v>
      </c>
      <c r="N210" s="85" t="s">
        <v>26</v>
      </c>
      <c r="O210" s="52">
        <v>0</v>
      </c>
      <c r="P210" s="52">
        <f t="shared" ref="P210:P214" si="32">O210*H210</f>
        <v>0</v>
      </c>
      <c r="Q210" s="52">
        <v>0</v>
      </c>
      <c r="R210" s="52">
        <f t="shared" ref="R210:R214" si="33">Q210*H210</f>
        <v>0</v>
      </c>
      <c r="S210" s="52">
        <v>0</v>
      </c>
      <c r="T210" s="53">
        <f t="shared" ref="T210:T214" si="34">S210*H210</f>
        <v>0</v>
      </c>
      <c r="AR210" s="54" t="s">
        <v>203</v>
      </c>
      <c r="AT210" s="54" t="s">
        <v>77</v>
      </c>
      <c r="AU210" s="54" t="s">
        <v>1</v>
      </c>
      <c r="AY210" s="2" t="s">
        <v>75</v>
      </c>
      <c r="BE210" s="55">
        <f t="shared" ref="BE210:BE214" si="35">IF(N210="základní",J210,0)</f>
        <v>0</v>
      </c>
      <c r="BF210" s="55">
        <f t="shared" ref="BF210:BF214" si="36">IF(N210="snížená",J210,0)</f>
        <v>0</v>
      </c>
      <c r="BG210" s="55">
        <f t="shared" ref="BG210:BG214" si="37">IF(N210="zákl. přenesená",J210,0)</f>
        <v>0</v>
      </c>
      <c r="BH210" s="55">
        <f t="shared" ref="BH210:BH214" si="38">IF(N210="sníž. přenesená",J210,0)</f>
        <v>0</v>
      </c>
      <c r="BI210" s="55">
        <f t="shared" ref="BI210:BI214" si="39">IF(N210="nulová",J210,0)</f>
        <v>0</v>
      </c>
      <c r="BJ210" s="2" t="s">
        <v>73</v>
      </c>
      <c r="BK210" s="55">
        <f t="shared" ref="BK210:BK214" si="40">ROUND(I210*H210,2)</f>
        <v>0</v>
      </c>
      <c r="BL210" s="2" t="s">
        <v>203</v>
      </c>
      <c r="BM210" s="54" t="s">
        <v>204</v>
      </c>
    </row>
    <row r="211" spans="1:65" s="6" customFormat="1" ht="29.25" customHeight="1" x14ac:dyDescent="0.25">
      <c r="A211" s="66"/>
      <c r="B211" s="179"/>
      <c r="C211" s="70">
        <v>48</v>
      </c>
      <c r="D211" s="70" t="s">
        <v>77</v>
      </c>
      <c r="E211" s="98" t="s">
        <v>224</v>
      </c>
      <c r="F211" s="99" t="s">
        <v>260</v>
      </c>
      <c r="G211" s="103" t="s">
        <v>221</v>
      </c>
      <c r="H211" s="100">
        <v>6</v>
      </c>
      <c r="I211" s="101"/>
      <c r="J211" s="180">
        <f t="shared" si="31"/>
        <v>0</v>
      </c>
      <c r="K211" s="163"/>
      <c r="L211" s="83"/>
      <c r="M211" s="84" t="s">
        <v>8</v>
      </c>
      <c r="N211" s="85" t="s">
        <v>26</v>
      </c>
      <c r="O211" s="52">
        <v>0</v>
      </c>
      <c r="P211" s="52">
        <f t="shared" si="32"/>
        <v>0</v>
      </c>
      <c r="Q211" s="52">
        <v>0</v>
      </c>
      <c r="R211" s="52">
        <f t="shared" si="33"/>
        <v>0</v>
      </c>
      <c r="S211" s="52">
        <v>0</v>
      </c>
      <c r="T211" s="53">
        <f t="shared" si="34"/>
        <v>0</v>
      </c>
      <c r="AR211" s="54" t="s">
        <v>203</v>
      </c>
      <c r="AT211" s="54" t="s">
        <v>77</v>
      </c>
      <c r="AU211" s="54" t="s">
        <v>1</v>
      </c>
      <c r="AY211" s="2" t="s">
        <v>75</v>
      </c>
      <c r="BE211" s="55">
        <f t="shared" si="35"/>
        <v>0</v>
      </c>
      <c r="BF211" s="55">
        <f t="shared" si="36"/>
        <v>0</v>
      </c>
      <c r="BG211" s="55">
        <f t="shared" si="37"/>
        <v>0</v>
      </c>
      <c r="BH211" s="55">
        <f t="shared" si="38"/>
        <v>0</v>
      </c>
      <c r="BI211" s="55">
        <f t="shared" si="39"/>
        <v>0</v>
      </c>
      <c r="BJ211" s="2" t="s">
        <v>73</v>
      </c>
      <c r="BK211" s="55">
        <f t="shared" si="40"/>
        <v>0</v>
      </c>
      <c r="BL211" s="2" t="s">
        <v>203</v>
      </c>
      <c r="BM211" s="54" t="s">
        <v>205</v>
      </c>
    </row>
    <row r="212" spans="1:65" s="6" customFormat="1" ht="16.5" customHeight="1" x14ac:dyDescent="0.25">
      <c r="A212" s="66"/>
      <c r="B212" s="179"/>
      <c r="C212" s="70">
        <v>49</v>
      </c>
      <c r="D212" s="70" t="s">
        <v>77</v>
      </c>
      <c r="E212" s="76" t="s">
        <v>265</v>
      </c>
      <c r="F212" s="77" t="s">
        <v>206</v>
      </c>
      <c r="G212" s="78" t="s">
        <v>221</v>
      </c>
      <c r="H212" s="79">
        <v>6</v>
      </c>
      <c r="I212" s="101"/>
      <c r="J212" s="180">
        <f t="shared" si="31"/>
        <v>0</v>
      </c>
      <c r="K212" s="163"/>
      <c r="L212" s="83"/>
      <c r="M212" s="84" t="s">
        <v>8</v>
      </c>
      <c r="N212" s="85" t="s">
        <v>26</v>
      </c>
      <c r="O212" s="52">
        <v>0</v>
      </c>
      <c r="P212" s="52">
        <f t="shared" si="32"/>
        <v>0</v>
      </c>
      <c r="Q212" s="52">
        <v>0</v>
      </c>
      <c r="R212" s="52">
        <f t="shared" si="33"/>
        <v>0</v>
      </c>
      <c r="S212" s="52">
        <v>0</v>
      </c>
      <c r="T212" s="53">
        <f t="shared" si="34"/>
        <v>0</v>
      </c>
      <c r="AR212" s="54" t="s">
        <v>203</v>
      </c>
      <c r="AT212" s="54" t="s">
        <v>77</v>
      </c>
      <c r="AU212" s="54" t="s">
        <v>1</v>
      </c>
      <c r="AY212" s="2" t="s">
        <v>75</v>
      </c>
      <c r="BE212" s="55">
        <f t="shared" si="35"/>
        <v>0</v>
      </c>
      <c r="BF212" s="55">
        <f t="shared" si="36"/>
        <v>0</v>
      </c>
      <c r="BG212" s="55">
        <f t="shared" si="37"/>
        <v>0</v>
      </c>
      <c r="BH212" s="55">
        <f t="shared" si="38"/>
        <v>0</v>
      </c>
      <c r="BI212" s="55">
        <f t="shared" si="39"/>
        <v>0</v>
      </c>
      <c r="BJ212" s="2" t="s">
        <v>73</v>
      </c>
      <c r="BK212" s="55">
        <f t="shared" si="40"/>
        <v>0</v>
      </c>
      <c r="BL212" s="2" t="s">
        <v>203</v>
      </c>
      <c r="BM212" s="54" t="s">
        <v>207</v>
      </c>
    </row>
    <row r="213" spans="1:65" s="6" customFormat="1" ht="21.75" customHeight="1" x14ac:dyDescent="0.25">
      <c r="A213" s="66"/>
      <c r="B213" s="179"/>
      <c r="C213" s="70">
        <v>50</v>
      </c>
      <c r="D213" s="70" t="s">
        <v>77</v>
      </c>
      <c r="E213" s="76" t="s">
        <v>266</v>
      </c>
      <c r="F213" s="77" t="s">
        <v>208</v>
      </c>
      <c r="G213" s="78" t="s">
        <v>221</v>
      </c>
      <c r="H213" s="79">
        <v>24</v>
      </c>
      <c r="I213" s="101"/>
      <c r="J213" s="180">
        <f t="shared" si="31"/>
        <v>0</v>
      </c>
      <c r="K213" s="163"/>
      <c r="L213" s="83"/>
      <c r="M213" s="84" t="s">
        <v>8</v>
      </c>
      <c r="N213" s="85" t="s">
        <v>26</v>
      </c>
      <c r="O213" s="52">
        <v>0</v>
      </c>
      <c r="P213" s="52">
        <f t="shared" si="32"/>
        <v>0</v>
      </c>
      <c r="Q213" s="52">
        <v>0</v>
      </c>
      <c r="R213" s="52">
        <f t="shared" si="33"/>
        <v>0</v>
      </c>
      <c r="S213" s="52">
        <v>0</v>
      </c>
      <c r="T213" s="53">
        <f t="shared" si="34"/>
        <v>0</v>
      </c>
      <c r="AR213" s="54" t="s">
        <v>203</v>
      </c>
      <c r="AT213" s="54" t="s">
        <v>77</v>
      </c>
      <c r="AU213" s="54" t="s">
        <v>1</v>
      </c>
      <c r="AY213" s="2" t="s">
        <v>75</v>
      </c>
      <c r="BE213" s="55">
        <f t="shared" si="35"/>
        <v>0</v>
      </c>
      <c r="BF213" s="55">
        <f t="shared" si="36"/>
        <v>0</v>
      </c>
      <c r="BG213" s="55">
        <f t="shared" si="37"/>
        <v>0</v>
      </c>
      <c r="BH213" s="55">
        <f t="shared" si="38"/>
        <v>0</v>
      </c>
      <c r="BI213" s="55">
        <f t="shared" si="39"/>
        <v>0</v>
      </c>
      <c r="BJ213" s="2" t="s">
        <v>73</v>
      </c>
      <c r="BK213" s="55">
        <f t="shared" si="40"/>
        <v>0</v>
      </c>
      <c r="BL213" s="2" t="s">
        <v>203</v>
      </c>
      <c r="BM213" s="54" t="s">
        <v>209</v>
      </c>
    </row>
    <row r="214" spans="1:65" s="6" customFormat="1" ht="16.5" customHeight="1" x14ac:dyDescent="0.25">
      <c r="A214" s="66"/>
      <c r="B214" s="179"/>
      <c r="C214" s="70">
        <v>51</v>
      </c>
      <c r="D214" s="70" t="s">
        <v>77</v>
      </c>
      <c r="E214" s="76" t="s">
        <v>266</v>
      </c>
      <c r="F214" s="77" t="s">
        <v>235</v>
      </c>
      <c r="G214" s="78" t="s">
        <v>221</v>
      </c>
      <c r="H214" s="79">
        <v>10</v>
      </c>
      <c r="I214" s="101"/>
      <c r="J214" s="180">
        <f t="shared" si="31"/>
        <v>0</v>
      </c>
      <c r="K214" s="163"/>
      <c r="L214" s="83"/>
      <c r="M214" s="104" t="s">
        <v>8</v>
      </c>
      <c r="N214" s="105" t="s">
        <v>26</v>
      </c>
      <c r="O214" s="62">
        <v>0</v>
      </c>
      <c r="P214" s="62">
        <f t="shared" si="32"/>
        <v>0</v>
      </c>
      <c r="Q214" s="62">
        <v>0</v>
      </c>
      <c r="R214" s="62">
        <f t="shared" si="33"/>
        <v>0</v>
      </c>
      <c r="S214" s="62">
        <v>0</v>
      </c>
      <c r="T214" s="63">
        <f t="shared" si="34"/>
        <v>0</v>
      </c>
      <c r="AR214" s="54" t="s">
        <v>203</v>
      </c>
      <c r="AT214" s="54" t="s">
        <v>77</v>
      </c>
      <c r="AU214" s="54" t="s">
        <v>1</v>
      </c>
      <c r="AY214" s="2" t="s">
        <v>75</v>
      </c>
      <c r="BE214" s="55">
        <f t="shared" si="35"/>
        <v>0</v>
      </c>
      <c r="BF214" s="55">
        <f t="shared" si="36"/>
        <v>0</v>
      </c>
      <c r="BG214" s="55">
        <f t="shared" si="37"/>
        <v>0</v>
      </c>
      <c r="BH214" s="55">
        <f t="shared" si="38"/>
        <v>0</v>
      </c>
      <c r="BI214" s="55">
        <f t="shared" si="39"/>
        <v>0</v>
      </c>
      <c r="BJ214" s="2" t="s">
        <v>73</v>
      </c>
      <c r="BK214" s="55">
        <f t="shared" si="40"/>
        <v>0</v>
      </c>
      <c r="BL214" s="2" t="s">
        <v>203</v>
      </c>
      <c r="BM214" s="54" t="s">
        <v>210</v>
      </c>
    </row>
    <row r="215" spans="1:65" s="6" customFormat="1" ht="6.95" customHeight="1" x14ac:dyDescent="0.25">
      <c r="A215" s="66"/>
      <c r="B215" s="196"/>
      <c r="C215" s="141"/>
      <c r="D215" s="141"/>
      <c r="E215" s="141"/>
      <c r="F215" s="141"/>
      <c r="G215" s="141"/>
      <c r="H215" s="141"/>
      <c r="I215" s="141"/>
      <c r="J215" s="197"/>
      <c r="K215" s="67"/>
      <c r="L215" s="83"/>
      <c r="M215" s="66"/>
      <c r="N215" s="66"/>
    </row>
    <row r="216" spans="1:65" x14ac:dyDescent="0.25">
      <c r="A216" s="65"/>
      <c r="B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</row>
  </sheetData>
  <mergeCells count="9">
    <mergeCell ref="E79:H79"/>
    <mergeCell ref="E130:H130"/>
    <mergeCell ref="E132:H132"/>
    <mergeCell ref="L2:V2"/>
    <mergeCell ref="E7:H7"/>
    <mergeCell ref="E9:H9"/>
    <mergeCell ref="E18:H18"/>
    <mergeCell ref="E27:H27"/>
    <mergeCell ref="E77:H77"/>
  </mergeCells>
  <phoneticPr fontId="24" type="noConversion"/>
  <pageMargins left="0.70866141732283472" right="0.70866141732283472" top="0.78740157480314965" bottom="0.78740157480314965" header="0.31496062992125984" footer="0.31496062992125984"/>
  <pageSetup scale="1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Peikertová</dc:creator>
  <cp:lastModifiedBy>peike</cp:lastModifiedBy>
  <cp:lastPrinted>2021-09-16T08:50:38Z</cp:lastPrinted>
  <dcterms:created xsi:type="dcterms:W3CDTF">2015-06-05T18:19:34Z</dcterms:created>
  <dcterms:modified xsi:type="dcterms:W3CDTF">2021-09-16T08:58:49Z</dcterms:modified>
</cp:coreProperties>
</file>